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55" windowHeight="8865" tabRatio="587" activeTab="1"/>
  </bookViews>
  <sheets>
    <sheet name="งบแสดงผลดำเนินงานรายรับ" sheetId="1" r:id="rId1"/>
    <sheet name="งบกลาง" sheetId="2" r:id="rId2"/>
    <sheet name="บริหารงานทั่วไป" sheetId="3" r:id="rId3"/>
    <sheet name="การรักษาความสงบภายใน" sheetId="4" r:id="rId4"/>
    <sheet name="การศึกษา" sheetId="5" r:id="rId5"/>
    <sheet name="สาธารณสุข" sheetId="6" r:id="rId6"/>
    <sheet name="เคหะและชุมชน" sheetId="7" r:id="rId7"/>
    <sheet name="สร้างความเข้มแข็ง" sheetId="8" r:id="rId8"/>
    <sheet name="ศาสนา" sheetId="9" r:id="rId9"/>
    <sheet name="เกษตร" sheetId="10" r:id="rId10"/>
    <sheet name="การพาณิชย์" sheetId="11" r:id="rId11"/>
    <sheet name="เงินสะสม" sheetId="12" r:id="rId12"/>
    <sheet name="รวม" sheetId="13" r:id="rId13"/>
    <sheet name="รวมสะสม" sheetId="14" r:id="rId14"/>
    <sheet name="อตุสาหกรรมและโยธา" sheetId="15" r:id="rId15"/>
  </sheets>
  <definedNames/>
  <calcPr fullCalcOnLoad="1"/>
</workbook>
</file>

<file path=xl/sharedStrings.xml><?xml version="1.0" encoding="utf-8"?>
<sst xmlns="http://schemas.openxmlformats.org/spreadsheetml/2006/main" count="575" uniqueCount="100">
  <si>
    <t>องค์การบริหารส่วนตำบลดุสิต  อำเภอถ้ำพรรณรา  จังหวัดนครศรีธรรมราช</t>
  </si>
  <si>
    <t>รวม</t>
  </si>
  <si>
    <t>ค่าตอบแทน</t>
  </si>
  <si>
    <t>รายการ</t>
  </si>
  <si>
    <t>(ลงชื่อ)</t>
  </si>
  <si>
    <t>ประมาณการ</t>
  </si>
  <si>
    <t>งบกลาง</t>
  </si>
  <si>
    <t>ค่าใช้สอย</t>
  </si>
  <si>
    <t>ค่าวัสดุ</t>
  </si>
  <si>
    <t>ค่าสาธารณูปโภค</t>
  </si>
  <si>
    <t>เงินอุดหนุน</t>
  </si>
  <si>
    <t>บริหารงาน</t>
  </si>
  <si>
    <t>ทั่วไป</t>
  </si>
  <si>
    <t>การรักษาความ</t>
  </si>
  <si>
    <t>สงบภายใน</t>
  </si>
  <si>
    <t>การศึกษา</t>
  </si>
  <si>
    <t>สาธารณสุข</t>
  </si>
  <si>
    <t>เคหะและ</t>
  </si>
  <si>
    <t>ชุมชน</t>
  </si>
  <si>
    <t>สร้างความเข้ม</t>
  </si>
  <si>
    <t>แข็งของชุมชน</t>
  </si>
  <si>
    <t>ศาสนาวัฒนธรรม</t>
  </si>
  <si>
    <t>และนันทนาการ</t>
  </si>
  <si>
    <t>รายจ่าย</t>
  </si>
  <si>
    <t>รายรับ</t>
  </si>
  <si>
    <t>ภาษีอากร</t>
  </si>
  <si>
    <t>รายได้จากทรัพย์สิน</t>
  </si>
  <si>
    <t>รายได้เบ็ดเตล็ด</t>
  </si>
  <si>
    <t>ภาษีจัดสรร</t>
  </si>
  <si>
    <t>เงินอุดหนุนทั่วไป</t>
  </si>
  <si>
    <t>การพาณิชย์</t>
  </si>
  <si>
    <t>รายรับสูงกว่ารายจ่าย</t>
  </si>
  <si>
    <t xml:space="preserve">ค่าที่ดินและสิ่งก่อสร้าง </t>
  </si>
  <si>
    <t>รายได้จากสาธารณูปโภค ฯ</t>
  </si>
  <si>
    <t xml:space="preserve">ค่าครุภัณฑ์ </t>
  </si>
  <si>
    <t xml:space="preserve">                     (นายธัญพิสิษฐ์  แตงแก้ว)</t>
  </si>
  <si>
    <t xml:space="preserve">                        ผู้อำนวยการกองคลัง</t>
  </si>
  <si>
    <t xml:space="preserve">       ปลัดองค์การบริหารส่วนตำบลดุสิต</t>
  </si>
  <si>
    <t xml:space="preserve">           (นายสมยศ  รักษาวงศ์)</t>
  </si>
  <si>
    <t xml:space="preserve">   นายกองค์การบริหารส่วนตำบลดุสิต</t>
  </si>
  <si>
    <t>ค่าธรรมเนียมค่าปรับและใบอนุญาต</t>
  </si>
  <si>
    <t>เงินเดือน (ฝ่ายการเมือง)</t>
  </si>
  <si>
    <t>เงินเดือน (ฝ่ายประจำ)</t>
  </si>
  <si>
    <t>รายงานรายจ่ายในการดำเนินงานที่จ่ายจากเงินรายรับตามแผนงาน งบกลาง</t>
  </si>
  <si>
    <t>งบ</t>
  </si>
  <si>
    <t>หมวด</t>
  </si>
  <si>
    <t>แหล่งเงิน</t>
  </si>
  <si>
    <t>เงินงบประมาณ</t>
  </si>
  <si>
    <t>เงินอุดหนุนระบุวัตถุประสงค์</t>
  </si>
  <si>
    <t>เงินอุดหนุนระบุวัตถุประสงค์ (ผู้สูงอายุ)</t>
  </si>
  <si>
    <t>เงินอุดหนุนระบุวัตถุประสงค์ (ผู้พิการ)</t>
  </si>
  <si>
    <t>เงินอุดหนุนระบุวัตถุประสงค์ (ปกส.)</t>
  </si>
  <si>
    <t>งานบริหารงานทั่วไป</t>
  </si>
  <si>
    <t>งานบริหารงานคลัง</t>
  </si>
  <si>
    <t>งบบุคลากร</t>
  </si>
  <si>
    <t>งบดำเนินการ</t>
  </si>
  <si>
    <t>งบลงทุน</t>
  </si>
  <si>
    <t>งบเงินอุดหนุน</t>
  </si>
  <si>
    <t>เกี่ยวกับการรักษาความสงบภายใน</t>
  </si>
  <si>
    <t>เกี่ยวกับการศึกษา</t>
  </si>
  <si>
    <t>งานระดับก่อนวัยเรียนและ</t>
  </si>
  <si>
    <t>ประถมศึกษา</t>
  </si>
  <si>
    <t>เกี่ยวกับสาธารณสุข</t>
  </si>
  <si>
    <t>งานไฟฟ้าและถนน</t>
  </si>
  <si>
    <t>เกี่ยวกับเคหะและชุมชน</t>
  </si>
  <si>
    <t>เกี่ยวกับการสร้างความเข้มแข็งของชุมชน</t>
  </si>
  <si>
    <t>งานส่งเสริมและสนับสนุน</t>
  </si>
  <si>
    <t>ความเข้มแข็งชุมชน</t>
  </si>
  <si>
    <t>งานกีฬาและนันทนการ</t>
  </si>
  <si>
    <t>งานศาสนาและวัฒนธรรมท้องถิ่น</t>
  </si>
  <si>
    <t>งานส่งเสริมการเกษตร</t>
  </si>
  <si>
    <t>งานอนุรักษ์แหล่งน้ำ</t>
  </si>
  <si>
    <t>และป่าไม้</t>
  </si>
  <si>
    <t>งานกิจการประปา</t>
  </si>
  <si>
    <t>งบแสดงผลการดำเนินงานจ่ายจากเงินรายรับ</t>
  </si>
  <si>
    <t>งบแสดงผลการดำเนินงานจ่ายจากเงินรายรับและเงินสะสม</t>
  </si>
  <si>
    <t>รายงานรายจ่ายในการดำเนินงานที่จ่ายจากเงินรายรับตามแผนงาน การศาสนาวัฒนธรรมและนันทนาการ</t>
  </si>
  <si>
    <t>รายงานรายจ่ายในการดำเนินงานที่จ่ายจากเงินรายรับตามแผนงาน การพาณิชย์</t>
  </si>
  <si>
    <t>รายงานรายจ่ายในการดำเนินงานที่จ่ายจากเงินรายรับตามแผนงาน บริหารงานทั่วไป</t>
  </si>
  <si>
    <t>รายงานรายจ่ายในการดำเนินงานที่จ่ายจากเงินรายรับตามแผนงาน การรักษาความสงบภายใน</t>
  </si>
  <si>
    <t>รายงานรายจ่ายในการดำเนินงานที่จ่ายจากเงินรายรับตามแผนงาน การศึกษา</t>
  </si>
  <si>
    <t>รายงานรายจ่ายในการดำเนินงานที่จ่ายจากเงินรายรับตามแผนงาน สาธารณสุข</t>
  </si>
  <si>
    <t>รายงานรายจ่ายในการดำเนินงานที่จ่ายจากเงินรายรับตามแผนงาน เคหะและชุมชน</t>
  </si>
  <si>
    <t>รายงานรายจ่ายในการดำเนินงานที่จ่ายจากเงินรายรับตามแผนงาน สร้างความเข้มแข็งของชุมชน</t>
  </si>
  <si>
    <t>รายงานรายจ่ายในการดำเนินงานที่จ่ายจากเงินรายรับตามแผนงาน การเกษตร</t>
  </si>
  <si>
    <t>การเกษตร</t>
  </si>
  <si>
    <t>งบประมาณ</t>
  </si>
  <si>
    <t>ระบุวัตถุประสงค์</t>
  </si>
  <si>
    <t>รายงานรายจ่ายในการดำเนินงานที่จ่ายจากเงินรายรับตามแผนงานรวม</t>
  </si>
  <si>
    <t>รายงานรายจ่ายในการดำเนินงานที่จ่ายจากเงินสะสม</t>
  </si>
  <si>
    <t xml:space="preserve">               (นายถาวรณ์  จิตสุข)</t>
  </si>
  <si>
    <t>เงินสะสม</t>
  </si>
  <si>
    <t>ตั้งแต่วันที่  1  ตุลาคม  2558 - 30  กันยายน  2559</t>
  </si>
  <si>
    <t xml:space="preserve"> </t>
  </si>
  <si>
    <t>รายงานรายจ่ายในการดำเนินงานที่จ่ายจากเงินรายรับตามแผนงาน อุสาหกรรมและโยธา</t>
  </si>
  <si>
    <t>เกี่ยวกับอุสาหะกรรมและโยธา</t>
  </si>
  <si>
    <t>งานก่อสร้างโครงสร้างพื้นฐาน</t>
  </si>
  <si>
    <t>อุตสาหกรรมและ</t>
  </si>
  <si>
    <t>การโยธา</t>
  </si>
  <si>
    <t>อุสาหกรรมและ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</si>
</sst>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_-* #,##0.000_-;\-* #,##0.000_-;_-* &quot;-&quot;??_-;_-@_-"/>
    <numFmt numFmtId="189" formatCode="_-* #,##0.0000_-;\-* #,##0.0000_-;_-* &quot;-&quot;??_-;_-@_-"/>
    <numFmt numFmtId="190" formatCode="_-* #,##0.00000_-;\-* #,##0.00000_-;_-* &quot;-&quot;??_-;_-@_-"/>
  </numFmts>
  <fonts count="47">
    <font>
      <sz val="10"/>
      <name val="Arial"/>
      <family val="0"/>
    </font>
    <font>
      <sz val="8"/>
      <name val="Arial"/>
      <family val="0"/>
    </font>
    <font>
      <b/>
      <sz val="12"/>
      <name val="TH SarabunPSK"/>
      <family val="2"/>
    </font>
    <font>
      <sz val="10"/>
      <name val="TH SarabunPSK"/>
      <family val="2"/>
    </font>
    <font>
      <b/>
      <sz val="9"/>
      <name val="TH SarabunPSK"/>
      <family val="2"/>
    </font>
    <font>
      <b/>
      <sz val="10"/>
      <name val="TH SarabunPSK"/>
      <family val="2"/>
    </font>
    <font>
      <u val="single"/>
      <sz val="9"/>
      <name val="TH SarabunPSK"/>
      <family val="2"/>
    </font>
    <font>
      <sz val="9"/>
      <name val="TH SarabunPSK"/>
      <family val="2"/>
    </font>
    <font>
      <sz val="14"/>
      <name val="TH SarabunPSK"/>
      <family val="2"/>
    </font>
    <font>
      <sz val="7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43" fontId="4" fillId="0" borderId="10" xfId="36" applyFont="1" applyBorder="1" applyAlignment="1">
      <alignment horizontal="center"/>
    </xf>
    <xf numFmtId="43" fontId="4" fillId="0" borderId="11" xfId="36" applyFont="1" applyBorder="1" applyAlignment="1">
      <alignment horizontal="center"/>
    </xf>
    <xf numFmtId="0" fontId="6" fillId="0" borderId="12" xfId="0" applyFont="1" applyBorder="1" applyAlignment="1">
      <alignment/>
    </xf>
    <xf numFmtId="43" fontId="7" fillId="0" borderId="13" xfId="36" applyFont="1" applyBorder="1" applyAlignment="1">
      <alignment/>
    </xf>
    <xf numFmtId="43" fontId="7" fillId="0" borderId="12" xfId="36" applyFont="1" applyBorder="1" applyAlignment="1">
      <alignment/>
    </xf>
    <xf numFmtId="43" fontId="7" fillId="0" borderId="14" xfId="36" applyFont="1" applyBorder="1" applyAlignment="1">
      <alignment/>
    </xf>
    <xf numFmtId="43" fontId="3" fillId="0" borderId="0" xfId="36" applyFont="1" applyBorder="1" applyAlignment="1">
      <alignment/>
    </xf>
    <xf numFmtId="0" fontId="7" fillId="0" borderId="15" xfId="0" applyFont="1" applyBorder="1" applyAlignment="1">
      <alignment/>
    </xf>
    <xf numFmtId="43" fontId="7" fillId="0" borderId="16" xfId="36" applyFont="1" applyBorder="1" applyAlignment="1">
      <alignment/>
    </xf>
    <xf numFmtId="43" fontId="7" fillId="0" borderId="15" xfId="36" applyFont="1" applyBorder="1" applyAlignment="1">
      <alignment/>
    </xf>
    <xf numFmtId="43" fontId="7" fillId="0" borderId="17" xfId="36" applyFont="1" applyBorder="1" applyAlignment="1">
      <alignment/>
    </xf>
    <xf numFmtId="43" fontId="7" fillId="0" borderId="18" xfId="36" applyFont="1" applyBorder="1" applyAlignment="1">
      <alignment/>
    </xf>
    <xf numFmtId="0" fontId="7" fillId="0" borderId="19" xfId="0" applyFont="1" applyBorder="1" applyAlignment="1">
      <alignment/>
    </xf>
    <xf numFmtId="43" fontId="7" fillId="0" borderId="19" xfId="36" applyFont="1" applyBorder="1" applyAlignment="1">
      <alignment/>
    </xf>
    <xf numFmtId="0" fontId="7" fillId="0" borderId="18" xfId="0" applyFont="1" applyBorder="1" applyAlignment="1">
      <alignment/>
    </xf>
    <xf numFmtId="0" fontId="4" fillId="0" borderId="20" xfId="0" applyFont="1" applyBorder="1" applyAlignment="1">
      <alignment horizontal="center"/>
    </xf>
    <xf numFmtId="43" fontId="4" fillId="0" borderId="21" xfId="36" applyFont="1" applyBorder="1" applyAlignment="1">
      <alignment/>
    </xf>
    <xf numFmtId="43" fontId="7" fillId="0" borderId="15" xfId="36" applyFont="1" applyBorder="1" applyAlignment="1">
      <alignment horizontal="right"/>
    </xf>
    <xf numFmtId="0" fontId="7" fillId="0" borderId="11" xfId="0" applyFont="1" applyBorder="1" applyAlignment="1">
      <alignment/>
    </xf>
    <xf numFmtId="43" fontId="7" fillId="0" borderId="11" xfId="36" applyFont="1" applyBorder="1" applyAlignment="1">
      <alignment/>
    </xf>
    <xf numFmtId="0" fontId="7" fillId="0" borderId="0" xfId="0" applyFont="1" applyAlignment="1">
      <alignment/>
    </xf>
    <xf numFmtId="43" fontId="7" fillId="0" borderId="0" xfId="36" applyFont="1" applyAlignment="1">
      <alignment/>
    </xf>
    <xf numFmtId="43" fontId="3" fillId="0" borderId="0" xfId="36" applyFont="1" applyAlignment="1">
      <alignment/>
    </xf>
    <xf numFmtId="0" fontId="8" fillId="0" borderId="0" xfId="0" applyFont="1" applyAlignment="1">
      <alignment/>
    </xf>
    <xf numFmtId="43" fontId="8" fillId="0" borderId="0" xfId="36" applyFont="1" applyAlignment="1">
      <alignment/>
    </xf>
    <xf numFmtId="43" fontId="7" fillId="0" borderId="0" xfId="36" applyFont="1" applyBorder="1" applyAlignment="1">
      <alignment/>
    </xf>
    <xf numFmtId="43" fontId="7" fillId="0" borderId="22" xfId="36" applyFont="1" applyBorder="1" applyAlignment="1">
      <alignment/>
    </xf>
    <xf numFmtId="43" fontId="8" fillId="0" borderId="0" xfId="36" applyFont="1" applyAlignment="1" quotePrefix="1">
      <alignment/>
    </xf>
    <xf numFmtId="0" fontId="9" fillId="0" borderId="18" xfId="0" applyFont="1" applyBorder="1" applyAlignment="1">
      <alignment/>
    </xf>
    <xf numFmtId="43" fontId="46" fillId="0" borderId="0" xfId="36" applyFont="1" applyBorder="1" applyAlignment="1">
      <alignment/>
    </xf>
    <xf numFmtId="43" fontId="4" fillId="0" borderId="10" xfId="36" applyFont="1" applyBorder="1" applyAlignment="1">
      <alignment horizontal="center" vertical="center"/>
    </xf>
    <xf numFmtId="43" fontId="4" fillId="0" borderId="11" xfId="36" applyFont="1" applyBorder="1" applyAlignment="1">
      <alignment horizontal="center" vertical="center"/>
    </xf>
    <xf numFmtId="43" fontId="8" fillId="0" borderId="0" xfId="36" applyFont="1" applyAlignment="1">
      <alignment horizontal="left"/>
    </xf>
    <xf numFmtId="0" fontId="3" fillId="0" borderId="0" xfId="0" applyFont="1" applyBorder="1" applyAlignment="1">
      <alignment/>
    </xf>
    <xf numFmtId="43" fontId="3" fillId="0" borderId="0" xfId="0" applyNumberFormat="1" applyFont="1" applyBorder="1" applyAlignment="1">
      <alignment/>
    </xf>
    <xf numFmtId="0" fontId="7" fillId="0" borderId="15" xfId="0" applyFont="1" applyBorder="1" applyAlignment="1">
      <alignment horizontal="center"/>
    </xf>
    <xf numFmtId="43" fontId="7" fillId="0" borderId="16" xfId="36" applyFont="1" applyBorder="1" applyAlignment="1">
      <alignment horizontal="center"/>
    </xf>
    <xf numFmtId="43" fontId="7" fillId="0" borderId="23" xfId="36" applyFont="1" applyBorder="1" applyAlignment="1">
      <alignment/>
    </xf>
    <xf numFmtId="0" fontId="10" fillId="0" borderId="0" xfId="0" applyFont="1" applyAlignment="1">
      <alignment/>
    </xf>
    <xf numFmtId="0" fontId="7" fillId="0" borderId="24" xfId="0" applyFont="1" applyBorder="1" applyAlignment="1">
      <alignment/>
    </xf>
    <xf numFmtId="0" fontId="7" fillId="0" borderId="0" xfId="0" applyFont="1" applyBorder="1" applyAlignment="1">
      <alignment/>
    </xf>
    <xf numFmtId="43" fontId="7" fillId="0" borderId="0" xfId="0" applyNumberFormat="1" applyFont="1" applyAlignment="1">
      <alignment/>
    </xf>
    <xf numFmtId="43" fontId="7" fillId="0" borderId="0" xfId="36" applyFont="1" applyAlignment="1" quotePrefix="1">
      <alignment/>
    </xf>
    <xf numFmtId="43" fontId="7" fillId="0" borderId="10" xfId="36" applyFont="1" applyBorder="1" applyAlignment="1">
      <alignment/>
    </xf>
    <xf numFmtId="43" fontId="7" fillId="0" borderId="24" xfId="36" applyFont="1" applyBorder="1" applyAlignment="1">
      <alignment/>
    </xf>
    <xf numFmtId="43" fontId="7" fillId="0" borderId="25" xfId="36" applyFont="1" applyBorder="1" applyAlignment="1">
      <alignment/>
    </xf>
    <xf numFmtId="43" fontId="7" fillId="0" borderId="21" xfId="36" applyFont="1" applyBorder="1" applyAlignment="1">
      <alignment/>
    </xf>
    <xf numFmtId="43" fontId="4" fillId="0" borderId="20" xfId="36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14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5" xfId="0" applyFont="1" applyBorder="1" applyAlignment="1">
      <alignment/>
    </xf>
    <xf numFmtId="43" fontId="7" fillId="0" borderId="27" xfId="36" applyFont="1" applyBorder="1" applyAlignment="1">
      <alignment/>
    </xf>
    <xf numFmtId="43" fontId="3" fillId="0" borderId="27" xfId="36" applyFont="1" applyBorder="1" applyAlignment="1">
      <alignment/>
    </xf>
    <xf numFmtId="43" fontId="46" fillId="0" borderId="27" xfId="36" applyFont="1" applyBorder="1" applyAlignment="1">
      <alignment/>
    </xf>
    <xf numFmtId="0" fontId="2" fillId="0" borderId="0" xfId="0" applyFont="1" applyAlignment="1">
      <alignment horizontal="center"/>
    </xf>
    <xf numFmtId="43" fontId="2" fillId="0" borderId="0" xfId="36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3" fontId="4" fillId="0" borderId="10" xfId="36" applyFont="1" applyBorder="1" applyAlignment="1">
      <alignment horizontal="center" vertical="center"/>
    </xf>
    <xf numFmtId="43" fontId="4" fillId="0" borderId="11" xfId="36" applyFont="1" applyBorder="1" applyAlignment="1">
      <alignment horizontal="center" vertical="center"/>
    </xf>
    <xf numFmtId="43" fontId="4" fillId="0" borderId="28" xfId="36" applyFont="1" applyBorder="1" applyAlignment="1">
      <alignment horizontal="center" vertical="center"/>
    </xf>
    <xf numFmtId="43" fontId="4" fillId="0" borderId="26" xfId="36" applyFont="1" applyBorder="1" applyAlignment="1">
      <alignment horizontal="center" vertical="center"/>
    </xf>
    <xf numFmtId="43" fontId="5" fillId="0" borderId="0" xfId="36" applyFont="1" applyBorder="1" applyAlignment="1">
      <alignment horizontal="center" vertical="center"/>
    </xf>
    <xf numFmtId="43" fontId="8" fillId="0" borderId="0" xfId="36" applyFont="1" applyAlignment="1">
      <alignment horizontal="left"/>
    </xf>
    <xf numFmtId="43" fontId="8" fillId="0" borderId="0" xfId="36" applyFont="1" applyAlignment="1">
      <alignment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3" fontId="7" fillId="0" borderId="0" xfId="36" applyFont="1" applyAlignment="1">
      <alignment horizontal="left"/>
    </xf>
    <xf numFmtId="43" fontId="7" fillId="0" borderId="0" xfId="36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zoomScale="150" zoomScaleNormal="150" zoomScalePageLayoutView="0" workbookViewId="0" topLeftCell="A16">
      <selection activeCell="E29" sqref="E29"/>
    </sheetView>
  </sheetViews>
  <sheetFormatPr defaultColWidth="10.7109375" defaultRowHeight="12.75"/>
  <cols>
    <col min="1" max="1" width="13.57421875" style="1" customWidth="1"/>
    <col min="2" max="3" width="11.28125" style="24" customWidth="1"/>
    <col min="4" max="4" width="8.7109375" style="24" customWidth="1"/>
    <col min="5" max="5" width="8.8515625" style="24" customWidth="1"/>
    <col min="6" max="6" width="9.00390625" style="24" customWidth="1"/>
    <col min="7" max="7" width="8.00390625" style="24" customWidth="1"/>
    <col min="8" max="8" width="10.421875" style="24" customWidth="1"/>
    <col min="9" max="9" width="10.140625" style="24" customWidth="1"/>
    <col min="10" max="10" width="10.421875" style="24" customWidth="1"/>
    <col min="11" max="11" width="9.00390625" style="24" customWidth="1"/>
    <col min="12" max="12" width="8.57421875" style="24" customWidth="1"/>
    <col min="13" max="13" width="9.57421875" style="24" customWidth="1"/>
    <col min="14" max="15" width="9.421875" style="24" customWidth="1"/>
    <col min="16" max="16384" width="10.7109375" style="1" customWidth="1"/>
  </cols>
  <sheetData>
    <row r="1" spans="1:15" ht="16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5.75" customHeight="1">
      <c r="A2" s="59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18.75">
      <c r="A3" s="60" t="s">
        <v>92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15">
      <c r="A4" s="61" t="s">
        <v>3</v>
      </c>
      <c r="B4" s="63" t="s">
        <v>5</v>
      </c>
      <c r="C4" s="65" t="s">
        <v>1</v>
      </c>
      <c r="D4" s="2" t="s">
        <v>11</v>
      </c>
      <c r="E4" s="2" t="s">
        <v>13</v>
      </c>
      <c r="F4" s="63" t="s">
        <v>15</v>
      </c>
      <c r="G4" s="63" t="s">
        <v>16</v>
      </c>
      <c r="H4" s="2" t="s">
        <v>17</v>
      </c>
      <c r="I4" s="2" t="s">
        <v>19</v>
      </c>
      <c r="J4" s="2" t="s">
        <v>21</v>
      </c>
      <c r="K4" s="2" t="s">
        <v>97</v>
      </c>
      <c r="L4" s="63" t="s">
        <v>85</v>
      </c>
      <c r="M4" s="63" t="s">
        <v>30</v>
      </c>
      <c r="N4" s="63" t="s">
        <v>6</v>
      </c>
      <c r="O4" s="67"/>
    </row>
    <row r="5" spans="1:15" ht="15">
      <c r="A5" s="62"/>
      <c r="B5" s="64"/>
      <c r="C5" s="66"/>
      <c r="D5" s="3" t="s">
        <v>12</v>
      </c>
      <c r="E5" s="3" t="s">
        <v>14</v>
      </c>
      <c r="F5" s="64"/>
      <c r="G5" s="64"/>
      <c r="H5" s="3" t="s">
        <v>18</v>
      </c>
      <c r="I5" s="3" t="s">
        <v>20</v>
      </c>
      <c r="J5" s="3" t="s">
        <v>22</v>
      </c>
      <c r="K5" s="3" t="s">
        <v>98</v>
      </c>
      <c r="L5" s="64"/>
      <c r="M5" s="64"/>
      <c r="N5" s="64"/>
      <c r="O5" s="67"/>
    </row>
    <row r="6" spans="1:15" ht="12" customHeight="1">
      <c r="A6" s="4" t="s">
        <v>23</v>
      </c>
      <c r="B6" s="5"/>
      <c r="C6" s="6"/>
      <c r="D6" s="7"/>
      <c r="E6" s="6"/>
      <c r="F6" s="6"/>
      <c r="G6" s="6"/>
      <c r="H6" s="6"/>
      <c r="I6" s="6"/>
      <c r="J6" s="6"/>
      <c r="K6" s="6"/>
      <c r="L6" s="6"/>
      <c r="M6" s="6"/>
      <c r="N6" s="6"/>
      <c r="O6" s="8"/>
    </row>
    <row r="7" spans="1:15" ht="13.5" customHeight="1">
      <c r="A7" s="9" t="s">
        <v>6</v>
      </c>
      <c r="B7" s="10">
        <f>865240+6135000+1194400+7385</f>
        <v>8202025</v>
      </c>
      <c r="C7" s="11">
        <f>D7+E7+F7+G7+H7+I7+J7+K7+L7+M7+N7</f>
        <v>8067519.41</v>
      </c>
      <c r="D7" s="12"/>
      <c r="E7" s="11"/>
      <c r="F7" s="11"/>
      <c r="G7" s="11"/>
      <c r="H7" s="11"/>
      <c r="I7" s="11"/>
      <c r="J7" s="13"/>
      <c r="K7" s="13"/>
      <c r="L7" s="13"/>
      <c r="M7" s="13"/>
      <c r="N7" s="13">
        <v>8067519.41</v>
      </c>
      <c r="O7" s="8"/>
    </row>
    <row r="8" spans="1:15" ht="14.25" customHeight="1">
      <c r="A8" s="16" t="s">
        <v>41</v>
      </c>
      <c r="B8" s="13">
        <v>2744100</v>
      </c>
      <c r="C8" s="11">
        <f aca="true" t="shared" si="0" ref="C8:C16">D8+E8+F8+G8+H8+I8+J8+K8+L8+M8+N8</f>
        <v>2743920</v>
      </c>
      <c r="D8" s="13">
        <v>2743920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8"/>
    </row>
    <row r="9" spans="1:15" ht="14.25" customHeight="1">
      <c r="A9" s="16" t="s">
        <v>42</v>
      </c>
      <c r="B9" s="13">
        <f>7677320+365500</f>
        <v>8042820</v>
      </c>
      <c r="C9" s="11">
        <f t="shared" si="0"/>
        <v>7238997</v>
      </c>
      <c r="D9" s="13">
        <v>4933592</v>
      </c>
      <c r="E9" s="13"/>
      <c r="F9" s="13">
        <v>756238</v>
      </c>
      <c r="G9" s="13"/>
      <c r="H9" s="13">
        <v>1549167</v>
      </c>
      <c r="I9" s="13"/>
      <c r="J9" s="13"/>
      <c r="K9" s="13"/>
      <c r="L9" s="13"/>
      <c r="M9" s="13"/>
      <c r="N9" s="13"/>
      <c r="O9" s="8"/>
    </row>
    <row r="10" spans="1:15" ht="14.25" customHeight="1">
      <c r="A10" s="14" t="s">
        <v>2</v>
      </c>
      <c r="B10" s="15">
        <v>745800</v>
      </c>
      <c r="C10" s="11">
        <f t="shared" si="0"/>
        <v>550470</v>
      </c>
      <c r="D10" s="15">
        <v>406720</v>
      </c>
      <c r="E10" s="15"/>
      <c r="F10" s="13">
        <v>40820</v>
      </c>
      <c r="G10" s="13"/>
      <c r="H10" s="15">
        <v>102930</v>
      </c>
      <c r="I10" s="13"/>
      <c r="J10" s="15"/>
      <c r="K10" s="15"/>
      <c r="L10" s="15"/>
      <c r="M10" s="15"/>
      <c r="N10" s="15"/>
      <c r="O10" s="8"/>
    </row>
    <row r="11" spans="1:15" ht="14.25" customHeight="1">
      <c r="A11" s="16" t="s">
        <v>7</v>
      </c>
      <c r="B11" s="13">
        <f>5215200+118100</f>
        <v>5333300</v>
      </c>
      <c r="C11" s="11">
        <f t="shared" si="0"/>
        <v>4157518.2399999993</v>
      </c>
      <c r="D11" s="13">
        <v>1471069.89</v>
      </c>
      <c r="E11" s="13">
        <v>44703</v>
      </c>
      <c r="F11" s="13">
        <v>892880.5</v>
      </c>
      <c r="G11" s="13"/>
      <c r="H11" s="13">
        <v>85433.8</v>
      </c>
      <c r="I11" s="13">
        <v>480547</v>
      </c>
      <c r="J11" s="13">
        <v>862977</v>
      </c>
      <c r="K11" s="13"/>
      <c r="L11" s="13">
        <v>300</v>
      </c>
      <c r="M11" s="13">
        <v>319607.05</v>
      </c>
      <c r="N11" s="13"/>
      <c r="O11" s="8"/>
    </row>
    <row r="12" spans="1:15" ht="14.25" customHeight="1">
      <c r="A12" s="16" t="s">
        <v>8</v>
      </c>
      <c r="B12" s="13">
        <v>2601240</v>
      </c>
      <c r="C12" s="11">
        <f t="shared" si="0"/>
        <v>2248144.74</v>
      </c>
      <c r="D12" s="13">
        <v>440624.05</v>
      </c>
      <c r="E12" s="15">
        <v>33000</v>
      </c>
      <c r="F12" s="13">
        <v>1230758.94</v>
      </c>
      <c r="G12" s="15"/>
      <c r="H12" s="15">
        <v>92607.1</v>
      </c>
      <c r="I12" s="15"/>
      <c r="J12" s="13"/>
      <c r="K12" s="13"/>
      <c r="L12" s="13"/>
      <c r="M12" s="13">
        <v>451154.65</v>
      </c>
      <c r="N12" s="15"/>
      <c r="O12" s="31"/>
    </row>
    <row r="13" spans="1:15" ht="14.25" customHeight="1">
      <c r="A13" s="14" t="s">
        <v>9</v>
      </c>
      <c r="B13" s="15">
        <v>1784100</v>
      </c>
      <c r="C13" s="11">
        <f t="shared" si="0"/>
        <v>1665780.8599999999</v>
      </c>
      <c r="D13" s="15">
        <v>302964.59</v>
      </c>
      <c r="E13" s="13"/>
      <c r="F13" s="13">
        <v>4025.37</v>
      </c>
      <c r="G13" s="13"/>
      <c r="H13" s="13"/>
      <c r="I13" s="13"/>
      <c r="J13" s="15"/>
      <c r="K13" s="15"/>
      <c r="L13" s="15"/>
      <c r="M13" s="15">
        <v>1358790.9</v>
      </c>
      <c r="N13" s="13"/>
      <c r="O13" s="57"/>
    </row>
    <row r="14" spans="1:15" ht="14.25" customHeight="1">
      <c r="A14" s="16" t="s">
        <v>34</v>
      </c>
      <c r="B14" s="13">
        <v>557000</v>
      </c>
      <c r="C14" s="11">
        <f t="shared" si="0"/>
        <v>195587.5</v>
      </c>
      <c r="D14" s="13">
        <v>101100</v>
      </c>
      <c r="E14" s="13"/>
      <c r="F14" s="15"/>
      <c r="G14" s="13"/>
      <c r="H14" s="13">
        <v>45000</v>
      </c>
      <c r="I14" s="13"/>
      <c r="J14" s="13"/>
      <c r="K14" s="13"/>
      <c r="L14" s="13">
        <v>49487.5</v>
      </c>
      <c r="M14" s="13"/>
      <c r="N14" s="13"/>
      <c r="O14" s="8"/>
    </row>
    <row r="15" spans="1:15" ht="14.25" customHeight="1">
      <c r="A15" s="16" t="s">
        <v>32</v>
      </c>
      <c r="B15" s="13">
        <f>4397000+2912000</f>
        <v>7309000</v>
      </c>
      <c r="C15" s="11">
        <f t="shared" si="0"/>
        <v>4608000</v>
      </c>
      <c r="D15" s="13"/>
      <c r="E15" s="13"/>
      <c r="F15" s="13"/>
      <c r="G15" s="13"/>
      <c r="H15" s="13">
        <v>1361000</v>
      </c>
      <c r="I15" s="13"/>
      <c r="J15" s="13"/>
      <c r="K15" s="13">
        <v>2912000</v>
      </c>
      <c r="L15" s="13"/>
      <c r="M15" s="13">
        <v>335000</v>
      </c>
      <c r="N15" s="13"/>
      <c r="O15" s="56"/>
    </row>
    <row r="16" spans="1:16" ht="14.25" customHeight="1">
      <c r="A16" s="16" t="s">
        <v>10</v>
      </c>
      <c r="B16" s="13">
        <v>2713000</v>
      </c>
      <c r="C16" s="11">
        <f t="shared" si="0"/>
        <v>2590500</v>
      </c>
      <c r="D16" s="13"/>
      <c r="E16" s="13"/>
      <c r="F16" s="13">
        <v>2488000</v>
      </c>
      <c r="G16" s="13">
        <v>82500</v>
      </c>
      <c r="H16" s="13"/>
      <c r="I16" s="15"/>
      <c r="J16" s="13">
        <v>20000</v>
      </c>
      <c r="K16" s="13"/>
      <c r="L16" s="13"/>
      <c r="M16" s="13"/>
      <c r="N16" s="13"/>
      <c r="O16" s="8"/>
      <c r="P16" s="35"/>
    </row>
    <row r="17" spans="1:16" ht="15.75" thickBot="1">
      <c r="A17" s="17" t="s">
        <v>1</v>
      </c>
      <c r="B17" s="18">
        <f>SUM(B7:B16)</f>
        <v>40032385</v>
      </c>
      <c r="C17" s="18">
        <f>SUM(C7:C16)</f>
        <v>34066437.75</v>
      </c>
      <c r="D17" s="18">
        <f>SUM(D6:D16)</f>
        <v>10399990.530000001</v>
      </c>
      <c r="E17" s="18">
        <f aca="true" t="shared" si="1" ref="E17:M17">SUM(E6:E16)</f>
        <v>77703</v>
      </c>
      <c r="F17" s="18">
        <f t="shared" si="1"/>
        <v>5412722.8100000005</v>
      </c>
      <c r="G17" s="18">
        <f t="shared" si="1"/>
        <v>82500</v>
      </c>
      <c r="H17" s="18">
        <f t="shared" si="1"/>
        <v>3236137.9000000004</v>
      </c>
      <c r="I17" s="18">
        <f t="shared" si="1"/>
        <v>480547</v>
      </c>
      <c r="J17" s="18">
        <f t="shared" si="1"/>
        <v>882977</v>
      </c>
      <c r="K17" s="18">
        <f t="shared" si="1"/>
        <v>2912000</v>
      </c>
      <c r="L17" s="18">
        <f t="shared" si="1"/>
        <v>49787.5</v>
      </c>
      <c r="M17" s="18">
        <f t="shared" si="1"/>
        <v>2464552.5999999996</v>
      </c>
      <c r="N17" s="18">
        <f>SUM(N7:N16)</f>
        <v>8067519.41</v>
      </c>
      <c r="O17" s="56"/>
      <c r="P17" s="35"/>
    </row>
    <row r="18" spans="1:15" ht="12" customHeight="1" thickTop="1">
      <c r="A18" s="4" t="s">
        <v>24</v>
      </c>
      <c r="B18" s="10"/>
      <c r="C18" s="28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8"/>
    </row>
    <row r="19" spans="1:15" ht="15" customHeight="1">
      <c r="A19" s="9" t="s">
        <v>25</v>
      </c>
      <c r="B19" s="10">
        <v>355000</v>
      </c>
      <c r="C19" s="19">
        <v>356716.3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8"/>
    </row>
    <row r="20" spans="1:15" ht="15">
      <c r="A20" s="30" t="s">
        <v>40</v>
      </c>
      <c r="B20" s="13">
        <v>195000</v>
      </c>
      <c r="C20" s="13">
        <v>140555.7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8"/>
    </row>
    <row r="21" spans="1:15" ht="15">
      <c r="A21" s="16" t="s">
        <v>26</v>
      </c>
      <c r="B21" s="13">
        <v>150000</v>
      </c>
      <c r="C21" s="13">
        <v>92363.16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8"/>
    </row>
    <row r="22" spans="1:15" ht="15">
      <c r="A22" s="16" t="s">
        <v>33</v>
      </c>
      <c r="B22" s="13">
        <v>1150000</v>
      </c>
      <c r="C22" s="13">
        <v>1326115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8"/>
    </row>
    <row r="23" spans="1:15" ht="15">
      <c r="A23" s="16" t="s">
        <v>27</v>
      </c>
      <c r="B23" s="13">
        <v>85100</v>
      </c>
      <c r="C23" s="13">
        <v>75478.7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8"/>
    </row>
    <row r="24" spans="1:15" ht="15">
      <c r="A24" s="16" t="s">
        <v>28</v>
      </c>
      <c r="B24" s="13">
        <v>17364900</v>
      </c>
      <c r="C24" s="13">
        <v>16690643.78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8"/>
    </row>
    <row r="25" spans="1:15" ht="15">
      <c r="A25" s="16" t="s">
        <v>29</v>
      </c>
      <c r="B25" s="13">
        <v>10000000</v>
      </c>
      <c r="C25" s="13">
        <v>7944473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8"/>
    </row>
    <row r="26" spans="1:15" ht="15">
      <c r="A26" s="20" t="s">
        <v>48</v>
      </c>
      <c r="B26" s="21">
        <v>10732385</v>
      </c>
      <c r="C26" s="15">
        <v>10732385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8"/>
    </row>
    <row r="27" spans="1:14" ht="15.75" thickBot="1">
      <c r="A27" s="17" t="s">
        <v>1</v>
      </c>
      <c r="B27" s="18">
        <f>SUM(B19:B26)</f>
        <v>40032385</v>
      </c>
      <c r="C27" s="18">
        <f>SUM(C19:C26)</f>
        <v>37358730.64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4" ht="15.75" thickTop="1">
      <c r="A28" s="22" t="s">
        <v>31</v>
      </c>
      <c r="B28" s="23"/>
      <c r="C28" s="21">
        <f>C27-C17</f>
        <v>3292292.8900000006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ht="15">
      <c r="A29" s="22"/>
      <c r="B29" s="23"/>
      <c r="C29" s="27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ht="21.75">
      <c r="A30" s="25"/>
      <c r="B30" s="26"/>
      <c r="C30" s="26"/>
      <c r="D30" s="26"/>
      <c r="E30" s="26"/>
      <c r="F30" s="26"/>
      <c r="G30" s="29"/>
      <c r="H30" s="26"/>
      <c r="I30" s="26"/>
      <c r="J30" s="26"/>
      <c r="K30" s="26"/>
      <c r="L30" s="26"/>
      <c r="M30" s="26"/>
      <c r="N30" s="26"/>
    </row>
    <row r="31" spans="1:14" ht="21.75">
      <c r="A31" s="25"/>
      <c r="B31" s="26"/>
      <c r="C31" s="26"/>
      <c r="D31" s="26"/>
      <c r="E31" s="26"/>
      <c r="F31" s="26"/>
      <c r="G31" s="29"/>
      <c r="H31" s="26"/>
      <c r="I31" s="26"/>
      <c r="J31" s="26"/>
      <c r="K31" s="26"/>
      <c r="L31" s="26"/>
      <c r="M31" s="26"/>
      <c r="N31" s="26"/>
    </row>
    <row r="32" spans="1:14" ht="21.75">
      <c r="A32" s="25"/>
      <c r="B32" s="68" t="s">
        <v>4</v>
      </c>
      <c r="C32" s="68"/>
      <c r="D32" s="68"/>
      <c r="E32" s="68"/>
      <c r="F32" s="68" t="s">
        <v>4</v>
      </c>
      <c r="G32" s="68"/>
      <c r="H32" s="68"/>
      <c r="I32" s="68"/>
      <c r="J32" s="68" t="s">
        <v>4</v>
      </c>
      <c r="K32" s="68"/>
      <c r="L32" s="68"/>
      <c r="M32" s="68"/>
      <c r="N32" s="68"/>
    </row>
    <row r="33" spans="1:14" ht="21.75">
      <c r="A33" s="25"/>
      <c r="B33" s="69" t="s">
        <v>35</v>
      </c>
      <c r="C33" s="69"/>
      <c r="D33" s="69"/>
      <c r="E33" s="69"/>
      <c r="F33" s="69" t="s">
        <v>90</v>
      </c>
      <c r="G33" s="69"/>
      <c r="H33" s="69"/>
      <c r="I33" s="69"/>
      <c r="J33" s="69" t="s">
        <v>38</v>
      </c>
      <c r="K33" s="69"/>
      <c r="L33" s="69"/>
      <c r="M33" s="69"/>
      <c r="N33" s="69"/>
    </row>
    <row r="34" spans="1:14" ht="21.75">
      <c r="A34" s="25"/>
      <c r="B34" s="68" t="s">
        <v>36</v>
      </c>
      <c r="C34" s="68"/>
      <c r="D34" s="68"/>
      <c r="E34" s="68"/>
      <c r="F34" s="68" t="s">
        <v>37</v>
      </c>
      <c r="G34" s="68"/>
      <c r="H34" s="68"/>
      <c r="I34" s="68"/>
      <c r="J34" s="68" t="s">
        <v>39</v>
      </c>
      <c r="K34" s="68"/>
      <c r="L34" s="68"/>
      <c r="M34" s="68"/>
      <c r="N34" s="68"/>
    </row>
    <row r="35" spans="1:14" ht="21.75">
      <c r="A35" s="25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</sheetData>
  <sheetProtection/>
  <mergeCells count="24">
    <mergeCell ref="B35:E35"/>
    <mergeCell ref="F35:I35"/>
    <mergeCell ref="J35:N35"/>
    <mergeCell ref="B33:E33"/>
    <mergeCell ref="F33:I33"/>
    <mergeCell ref="N4:N5"/>
    <mergeCell ref="J33:N33"/>
    <mergeCell ref="B34:E34"/>
    <mergeCell ref="F34:I34"/>
    <mergeCell ref="J34:N34"/>
    <mergeCell ref="B32:E32"/>
    <mergeCell ref="F32:I32"/>
    <mergeCell ref="J32:N32"/>
    <mergeCell ref="F4:F5"/>
    <mergeCell ref="G4:G5"/>
    <mergeCell ref="M4:M5"/>
    <mergeCell ref="L4:L5"/>
    <mergeCell ref="A1:O1"/>
    <mergeCell ref="A2:O2"/>
    <mergeCell ref="A3:O3"/>
    <mergeCell ref="A4:A5"/>
    <mergeCell ref="B4:B5"/>
    <mergeCell ref="C4:C5"/>
    <mergeCell ref="O4:O5"/>
  </mergeCells>
  <printOptions/>
  <pageMargins left="0.75" right="0" top="0.3937007874015748" bottom="0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zoomScale="150" zoomScaleNormal="150" zoomScalePageLayoutView="0" workbookViewId="0" topLeftCell="A1">
      <selection activeCell="F12" sqref="F12"/>
    </sheetView>
  </sheetViews>
  <sheetFormatPr defaultColWidth="10.7109375" defaultRowHeight="12.75"/>
  <cols>
    <col min="1" max="1" width="13.57421875" style="1" customWidth="1"/>
    <col min="2" max="2" width="12.00390625" style="24" customWidth="1"/>
    <col min="3" max="3" width="9.00390625" style="24" customWidth="1"/>
    <col min="4" max="4" width="10.00390625" style="24" customWidth="1"/>
    <col min="5" max="5" width="14.8515625" style="24" customWidth="1"/>
    <col min="6" max="6" width="12.28125" style="24" customWidth="1"/>
    <col min="7" max="7" width="12.140625" style="24" customWidth="1"/>
    <col min="8" max="8" width="9.421875" style="24" customWidth="1"/>
    <col min="9" max="16384" width="10.7109375" style="1" customWidth="1"/>
  </cols>
  <sheetData>
    <row r="1" spans="1:8" ht="16.5" customHeight="1">
      <c r="A1" s="58" t="s">
        <v>0</v>
      </c>
      <c r="B1" s="58"/>
      <c r="C1" s="58"/>
      <c r="D1" s="58"/>
      <c r="E1" s="58"/>
      <c r="F1" s="58"/>
      <c r="G1" s="58"/>
      <c r="H1" s="58"/>
    </row>
    <row r="2" spans="1:8" ht="15.75" customHeight="1">
      <c r="A2" s="59" t="s">
        <v>84</v>
      </c>
      <c r="B2" s="59"/>
      <c r="C2" s="59"/>
      <c r="D2" s="59"/>
      <c r="E2" s="59"/>
      <c r="F2" s="59"/>
      <c r="G2" s="59"/>
      <c r="H2" s="59"/>
    </row>
    <row r="3" spans="1:8" ht="18.75">
      <c r="A3" s="60" t="s">
        <v>92</v>
      </c>
      <c r="B3" s="60"/>
      <c r="C3" s="60"/>
      <c r="D3" s="60"/>
      <c r="E3" s="60"/>
      <c r="F3" s="60"/>
      <c r="G3" s="60"/>
      <c r="H3" s="60"/>
    </row>
    <row r="4" spans="1:8" ht="15">
      <c r="A4" s="61" t="s">
        <v>44</v>
      </c>
      <c r="B4" s="63" t="s">
        <v>45</v>
      </c>
      <c r="C4" s="65" t="s">
        <v>46</v>
      </c>
      <c r="D4" s="63" t="s">
        <v>5</v>
      </c>
      <c r="E4" s="63" t="s">
        <v>70</v>
      </c>
      <c r="F4" s="32" t="s">
        <v>71</v>
      </c>
      <c r="G4" s="63" t="s">
        <v>1</v>
      </c>
      <c r="H4" s="67"/>
    </row>
    <row r="5" spans="1:8" ht="15">
      <c r="A5" s="62"/>
      <c r="B5" s="64"/>
      <c r="C5" s="66"/>
      <c r="D5" s="64"/>
      <c r="E5" s="64"/>
      <c r="F5" s="33" t="s">
        <v>72</v>
      </c>
      <c r="G5" s="64"/>
      <c r="H5" s="67"/>
    </row>
    <row r="6" spans="1:8" ht="14.25" customHeight="1">
      <c r="A6" s="16" t="s">
        <v>54</v>
      </c>
      <c r="B6" s="16" t="s">
        <v>41</v>
      </c>
      <c r="C6" s="11" t="s">
        <v>47</v>
      </c>
      <c r="D6" s="13"/>
      <c r="E6" s="13"/>
      <c r="F6" s="13"/>
      <c r="G6" s="13"/>
      <c r="H6" s="8"/>
    </row>
    <row r="7" spans="1:8" ht="14.25" customHeight="1">
      <c r="A7" s="16"/>
      <c r="B7" s="16" t="s">
        <v>42</v>
      </c>
      <c r="C7" s="11" t="s">
        <v>47</v>
      </c>
      <c r="D7" s="13"/>
      <c r="E7" s="13"/>
      <c r="F7" s="13"/>
      <c r="G7" s="13"/>
      <c r="H7" s="8"/>
    </row>
    <row r="8" spans="1:8" ht="14.25" customHeight="1">
      <c r="A8" s="14" t="s">
        <v>55</v>
      </c>
      <c r="B8" s="14" t="s">
        <v>2</v>
      </c>
      <c r="C8" s="11" t="s">
        <v>47</v>
      </c>
      <c r="D8" s="15"/>
      <c r="E8" s="15"/>
      <c r="F8" s="15"/>
      <c r="G8" s="13"/>
      <c r="H8" s="8"/>
    </row>
    <row r="9" spans="1:8" ht="14.25" customHeight="1">
      <c r="A9" s="16"/>
      <c r="B9" s="16" t="s">
        <v>7</v>
      </c>
      <c r="C9" s="11" t="s">
        <v>47</v>
      </c>
      <c r="D9" s="13">
        <v>110000</v>
      </c>
      <c r="E9" s="13"/>
      <c r="F9" s="13">
        <v>300</v>
      </c>
      <c r="G9" s="13">
        <f>E9+F9</f>
        <v>300</v>
      </c>
      <c r="H9" s="8"/>
    </row>
    <row r="10" spans="1:8" ht="14.25" customHeight="1">
      <c r="A10" s="16"/>
      <c r="B10" s="16" t="s">
        <v>8</v>
      </c>
      <c r="C10" s="11" t="s">
        <v>47</v>
      </c>
      <c r="D10" s="13"/>
      <c r="E10" s="15"/>
      <c r="F10" s="15"/>
      <c r="G10" s="13"/>
      <c r="H10" s="31"/>
    </row>
    <row r="11" spans="1:8" ht="14.25" customHeight="1">
      <c r="A11" s="14"/>
      <c r="B11" s="14" t="s">
        <v>9</v>
      </c>
      <c r="C11" s="11" t="s">
        <v>47</v>
      </c>
      <c r="D11" s="15"/>
      <c r="E11" s="13"/>
      <c r="F11" s="13"/>
      <c r="G11" s="13"/>
      <c r="H11" s="31"/>
    </row>
    <row r="12" spans="1:8" ht="14.25" customHeight="1">
      <c r="A12" s="16" t="s">
        <v>56</v>
      </c>
      <c r="B12" s="16" t="s">
        <v>34</v>
      </c>
      <c r="C12" s="11" t="s">
        <v>47</v>
      </c>
      <c r="D12" s="13">
        <v>50000</v>
      </c>
      <c r="E12" s="13">
        <v>49487.5</v>
      </c>
      <c r="F12" s="13"/>
      <c r="G12" s="13">
        <f>E12</f>
        <v>49487.5</v>
      </c>
      <c r="H12" s="8"/>
    </row>
    <row r="13" spans="1:8" ht="14.25" customHeight="1">
      <c r="A13" s="16"/>
      <c r="B13" s="16" t="s">
        <v>32</v>
      </c>
      <c r="C13" s="11" t="s">
        <v>47</v>
      </c>
      <c r="D13" s="13"/>
      <c r="E13" s="13"/>
      <c r="F13" s="13"/>
      <c r="G13" s="13"/>
      <c r="H13" s="8"/>
    </row>
    <row r="14" spans="1:9" ht="14.25" customHeight="1">
      <c r="A14" s="16" t="s">
        <v>57</v>
      </c>
      <c r="B14" s="16" t="s">
        <v>10</v>
      </c>
      <c r="C14" s="11" t="s">
        <v>47</v>
      </c>
      <c r="D14" s="13"/>
      <c r="E14" s="13"/>
      <c r="F14" s="13"/>
      <c r="G14" s="13"/>
      <c r="H14" s="8"/>
      <c r="I14" s="35"/>
    </row>
    <row r="15" spans="1:9" ht="15.75" thickBot="1">
      <c r="A15" s="17" t="s">
        <v>1</v>
      </c>
      <c r="B15" s="18">
        <f aca="true" t="shared" si="0" ref="B15:G15">SUM(B6:B14)</f>
        <v>0</v>
      </c>
      <c r="C15" s="18">
        <f t="shared" si="0"/>
        <v>0</v>
      </c>
      <c r="D15" s="18">
        <f t="shared" si="0"/>
        <v>160000</v>
      </c>
      <c r="E15" s="18">
        <f t="shared" si="0"/>
        <v>49487.5</v>
      </c>
      <c r="F15" s="18">
        <f t="shared" si="0"/>
        <v>300</v>
      </c>
      <c r="G15" s="18">
        <f t="shared" si="0"/>
        <v>49787.5</v>
      </c>
      <c r="H15" s="8"/>
      <c r="I15" s="35"/>
    </row>
    <row r="16" spans="1:7" ht="15.75" thickTop="1">
      <c r="A16" s="22"/>
      <c r="B16" s="23"/>
      <c r="C16" s="27"/>
      <c r="D16" s="23"/>
      <c r="E16" s="23"/>
      <c r="F16" s="23"/>
      <c r="G16" s="23"/>
    </row>
    <row r="17" spans="1:7" ht="21.75">
      <c r="A17" s="25"/>
      <c r="B17" s="26"/>
      <c r="C17" s="26"/>
      <c r="D17" s="26"/>
      <c r="E17" s="26"/>
      <c r="F17" s="26"/>
      <c r="G17" s="29"/>
    </row>
    <row r="18" spans="1:7" ht="21.75">
      <c r="A18" s="25"/>
      <c r="B18" s="26"/>
      <c r="C18" s="26"/>
      <c r="D18" s="26"/>
      <c r="E18" s="26"/>
      <c r="F18" s="26"/>
      <c r="G18" s="29"/>
    </row>
    <row r="19" spans="1:7" ht="21.75">
      <c r="A19" s="25"/>
      <c r="B19" s="68"/>
      <c r="C19" s="68"/>
      <c r="D19" s="68"/>
      <c r="E19" s="68"/>
      <c r="F19" s="34"/>
      <c r="G19" s="34"/>
    </row>
    <row r="20" spans="1:7" ht="21.75">
      <c r="A20" s="25"/>
      <c r="B20" s="69"/>
      <c r="C20" s="69"/>
      <c r="D20" s="69"/>
      <c r="E20" s="69"/>
      <c r="F20" s="26"/>
      <c r="G20" s="26"/>
    </row>
    <row r="21" spans="1:7" ht="21.75">
      <c r="A21" s="25"/>
      <c r="B21" s="68"/>
      <c r="C21" s="68"/>
      <c r="D21" s="68"/>
      <c r="E21" s="68"/>
      <c r="F21" s="34"/>
      <c r="G21" s="34"/>
    </row>
    <row r="22" spans="1:7" ht="21.75">
      <c r="A22" s="25"/>
      <c r="B22" s="68"/>
      <c r="C22" s="68"/>
      <c r="D22" s="68"/>
      <c r="E22" s="68"/>
      <c r="F22" s="34"/>
      <c r="G22" s="34"/>
    </row>
  </sheetData>
  <sheetProtection/>
  <mergeCells count="14">
    <mergeCell ref="B21:E21"/>
    <mergeCell ref="A4:A5"/>
    <mergeCell ref="B4:B5"/>
    <mergeCell ref="C4:C5"/>
    <mergeCell ref="B22:E22"/>
    <mergeCell ref="E4:E5"/>
    <mergeCell ref="B19:E19"/>
    <mergeCell ref="B20:E20"/>
    <mergeCell ref="A1:H1"/>
    <mergeCell ref="A2:H2"/>
    <mergeCell ref="A3:H3"/>
    <mergeCell ref="D4:D5"/>
    <mergeCell ref="G4:G5"/>
    <mergeCell ref="H4:H5"/>
  </mergeCells>
  <printOptions/>
  <pageMargins left="0.95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zoomScale="150" zoomScaleNormal="150" zoomScalePageLayoutView="0" workbookViewId="0" topLeftCell="A1">
      <selection activeCell="I11" sqref="I11"/>
    </sheetView>
  </sheetViews>
  <sheetFormatPr defaultColWidth="10.7109375" defaultRowHeight="12.75"/>
  <cols>
    <col min="1" max="1" width="13.57421875" style="1" customWidth="1"/>
    <col min="2" max="2" width="12.00390625" style="24" customWidth="1"/>
    <col min="3" max="3" width="9.00390625" style="24" customWidth="1"/>
    <col min="4" max="4" width="10.00390625" style="24" customWidth="1"/>
    <col min="5" max="5" width="14.8515625" style="24" customWidth="1"/>
    <col min="6" max="6" width="12.140625" style="24" customWidth="1"/>
    <col min="7" max="7" width="9.421875" style="24" customWidth="1"/>
    <col min="8" max="16384" width="10.7109375" style="1" customWidth="1"/>
  </cols>
  <sheetData>
    <row r="1" spans="1:7" ht="16.5" customHeight="1">
      <c r="A1" s="58" t="s">
        <v>0</v>
      </c>
      <c r="B1" s="58"/>
      <c r="C1" s="58"/>
      <c r="D1" s="58"/>
      <c r="E1" s="58"/>
      <c r="F1" s="58"/>
      <c r="G1" s="58"/>
    </row>
    <row r="2" spans="1:7" ht="15.75" customHeight="1">
      <c r="A2" s="59" t="s">
        <v>77</v>
      </c>
      <c r="B2" s="59"/>
      <c r="C2" s="59"/>
      <c r="D2" s="59"/>
      <c r="E2" s="59"/>
      <c r="F2" s="59"/>
      <c r="G2" s="59"/>
    </row>
    <row r="3" spans="1:7" ht="18.75">
      <c r="A3" s="60" t="s">
        <v>92</v>
      </c>
      <c r="B3" s="60"/>
      <c r="C3" s="60"/>
      <c r="D3" s="60"/>
      <c r="E3" s="60"/>
      <c r="F3" s="60"/>
      <c r="G3" s="60"/>
    </row>
    <row r="4" spans="1:7" ht="15">
      <c r="A4" s="61" t="s">
        <v>44</v>
      </c>
      <c r="B4" s="63" t="s">
        <v>45</v>
      </c>
      <c r="C4" s="65" t="s">
        <v>46</v>
      </c>
      <c r="D4" s="63" t="s">
        <v>5</v>
      </c>
      <c r="E4" s="63" t="s">
        <v>73</v>
      </c>
      <c r="F4" s="63" t="s">
        <v>1</v>
      </c>
      <c r="G4" s="67"/>
    </row>
    <row r="5" spans="1:7" ht="15">
      <c r="A5" s="62"/>
      <c r="B5" s="64"/>
      <c r="C5" s="66"/>
      <c r="D5" s="64"/>
      <c r="E5" s="64"/>
      <c r="F5" s="64"/>
      <c r="G5" s="67"/>
    </row>
    <row r="6" spans="1:7" ht="14.25" customHeight="1">
      <c r="A6" s="16" t="s">
        <v>54</v>
      </c>
      <c r="B6" s="16" t="s">
        <v>41</v>
      </c>
      <c r="C6" s="11" t="s">
        <v>47</v>
      </c>
      <c r="D6" s="13"/>
      <c r="E6" s="13"/>
      <c r="F6" s="13"/>
      <c r="G6" s="8"/>
    </row>
    <row r="7" spans="1:7" ht="14.25" customHeight="1">
      <c r="A7" s="16"/>
      <c r="B7" s="16" t="s">
        <v>42</v>
      </c>
      <c r="C7" s="11" t="s">
        <v>47</v>
      </c>
      <c r="D7" s="13"/>
      <c r="E7" s="13"/>
      <c r="F7" s="13"/>
      <c r="G7" s="8"/>
    </row>
    <row r="8" spans="1:7" ht="14.25" customHeight="1">
      <c r="A8" s="14" t="s">
        <v>55</v>
      </c>
      <c r="B8" s="14" t="s">
        <v>2</v>
      </c>
      <c r="C8" s="11" t="s">
        <v>47</v>
      </c>
      <c r="D8" s="15"/>
      <c r="E8" s="15"/>
      <c r="F8" s="13"/>
      <c r="G8" s="8"/>
    </row>
    <row r="9" spans="1:7" ht="14.25" customHeight="1">
      <c r="A9" s="16"/>
      <c r="B9" s="16" t="s">
        <v>7</v>
      </c>
      <c r="C9" s="11" t="s">
        <v>47</v>
      </c>
      <c r="D9" s="13">
        <v>372000</v>
      </c>
      <c r="E9" s="13">
        <v>319607.05</v>
      </c>
      <c r="F9" s="13">
        <f>E9</f>
        <v>319607.05</v>
      </c>
      <c r="G9" s="8"/>
    </row>
    <row r="10" spans="1:7" ht="14.25" customHeight="1">
      <c r="A10" s="16"/>
      <c r="B10" s="16" t="s">
        <v>8</v>
      </c>
      <c r="C10" s="11" t="s">
        <v>47</v>
      </c>
      <c r="D10" s="13">
        <v>480000</v>
      </c>
      <c r="E10" s="15">
        <v>451154.65</v>
      </c>
      <c r="F10" s="13">
        <f>E10</f>
        <v>451154.65</v>
      </c>
      <c r="G10" s="31"/>
    </row>
    <row r="11" spans="1:7" ht="14.25" customHeight="1">
      <c r="A11" s="14"/>
      <c r="B11" s="14" t="s">
        <v>9</v>
      </c>
      <c r="C11" s="11" t="s">
        <v>47</v>
      </c>
      <c r="D11" s="15">
        <v>1450000</v>
      </c>
      <c r="E11" s="13">
        <v>1358790.9</v>
      </c>
      <c r="F11" s="13">
        <f>E11</f>
        <v>1358790.9</v>
      </c>
      <c r="G11" s="31"/>
    </row>
    <row r="12" spans="1:7" ht="14.25" customHeight="1">
      <c r="A12" s="16" t="s">
        <v>56</v>
      </c>
      <c r="B12" s="16" t="s">
        <v>34</v>
      </c>
      <c r="C12" s="11" t="s">
        <v>47</v>
      </c>
      <c r="D12" s="13">
        <v>330000</v>
      </c>
      <c r="E12" s="13">
        <v>0</v>
      </c>
      <c r="F12" s="13">
        <f>E12</f>
        <v>0</v>
      </c>
      <c r="G12" s="8"/>
    </row>
    <row r="13" spans="1:7" ht="14.25" customHeight="1">
      <c r="A13" s="16"/>
      <c r="B13" s="16" t="s">
        <v>32</v>
      </c>
      <c r="C13" s="11" t="s">
        <v>47</v>
      </c>
      <c r="D13" s="13">
        <v>336000</v>
      </c>
      <c r="E13" s="13">
        <v>335000</v>
      </c>
      <c r="F13" s="13">
        <f>E13</f>
        <v>335000</v>
      </c>
      <c r="G13" s="8"/>
    </row>
    <row r="14" spans="1:8" ht="14.25" customHeight="1">
      <c r="A14" s="16" t="s">
        <v>57</v>
      </c>
      <c r="B14" s="16" t="s">
        <v>10</v>
      </c>
      <c r="C14" s="11" t="s">
        <v>47</v>
      </c>
      <c r="D14" s="13"/>
      <c r="E14" s="13"/>
      <c r="F14" s="13"/>
      <c r="G14" s="8"/>
      <c r="H14" s="35"/>
    </row>
    <row r="15" spans="1:8" ht="15.75" thickBot="1">
      <c r="A15" s="17" t="s">
        <v>1</v>
      </c>
      <c r="B15" s="18">
        <f>SUM(B6:B14)</f>
        <v>0</v>
      </c>
      <c r="C15" s="18">
        <f>SUM(C6:C14)</f>
        <v>0</v>
      </c>
      <c r="D15" s="18">
        <f>SUM(D9:D14)</f>
        <v>2968000</v>
      </c>
      <c r="E15" s="18">
        <f>SUM(E9:E14)</f>
        <v>2464552.5999999996</v>
      </c>
      <c r="F15" s="18">
        <f>SUM(F9:F14)</f>
        <v>2464552.5999999996</v>
      </c>
      <c r="G15" s="8"/>
      <c r="H15" s="35"/>
    </row>
    <row r="16" spans="1:6" ht="15.75" thickTop="1">
      <c r="A16" s="22"/>
      <c r="B16" s="23"/>
      <c r="C16" s="27"/>
      <c r="D16" s="23"/>
      <c r="E16" s="23"/>
      <c r="F16" s="23"/>
    </row>
    <row r="17" spans="1:6" ht="21.75">
      <c r="A17" s="25"/>
      <c r="B17" s="26"/>
      <c r="C17" s="26"/>
      <c r="D17" s="26"/>
      <c r="E17" s="26"/>
      <c r="F17" s="29"/>
    </row>
    <row r="18" spans="1:6" ht="21.75">
      <c r="A18" s="25"/>
      <c r="B18" s="26"/>
      <c r="C18" s="26"/>
      <c r="D18" s="26"/>
      <c r="E18" s="26"/>
      <c r="F18" s="29"/>
    </row>
    <row r="19" spans="1:6" ht="21.75">
      <c r="A19" s="25"/>
      <c r="B19" s="68"/>
      <c r="C19" s="68"/>
      <c r="D19" s="68"/>
      <c r="E19" s="68"/>
      <c r="F19" s="34"/>
    </row>
    <row r="20" spans="1:6" ht="21.75">
      <c r="A20" s="25"/>
      <c r="B20" s="69"/>
      <c r="C20" s="69"/>
      <c r="D20" s="69"/>
      <c r="E20" s="69"/>
      <c r="F20" s="26"/>
    </row>
    <row r="21" spans="1:6" ht="21.75">
      <c r="A21" s="25"/>
      <c r="B21" s="68"/>
      <c r="C21" s="68"/>
      <c r="D21" s="68"/>
      <c r="E21" s="68"/>
      <c r="F21" s="34"/>
    </row>
    <row r="22" spans="1:6" ht="21.75">
      <c r="A22" s="25"/>
      <c r="B22" s="68"/>
      <c r="C22" s="68"/>
      <c r="D22" s="68"/>
      <c r="E22" s="68"/>
      <c r="F22" s="34"/>
    </row>
  </sheetData>
  <sheetProtection/>
  <mergeCells count="14">
    <mergeCell ref="B21:E21"/>
    <mergeCell ref="B22:E22"/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G4:G5"/>
    <mergeCell ref="B19:E19"/>
    <mergeCell ref="B20:E20"/>
  </mergeCells>
  <printOptions/>
  <pageMargins left="1.6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4"/>
  <sheetViews>
    <sheetView zoomScale="150" zoomScaleNormal="150" zoomScalePageLayoutView="0" workbookViewId="0" topLeftCell="C1">
      <selection activeCell="H14" sqref="H14"/>
    </sheetView>
  </sheetViews>
  <sheetFormatPr defaultColWidth="10.7109375" defaultRowHeight="12.75"/>
  <cols>
    <col min="1" max="1" width="10.7109375" style="22" customWidth="1"/>
    <col min="2" max="2" width="13.57421875" style="22" customWidth="1"/>
    <col min="3" max="3" width="9.421875" style="23" customWidth="1"/>
    <col min="4" max="4" width="8.57421875" style="23" customWidth="1"/>
    <col min="5" max="5" width="8.8515625" style="23" customWidth="1"/>
    <col min="6" max="6" width="6.57421875" style="23" customWidth="1"/>
    <col min="7" max="7" width="8.140625" style="23" customWidth="1"/>
    <col min="8" max="8" width="8.421875" style="23" customWidth="1"/>
    <col min="9" max="9" width="9.140625" style="23" customWidth="1"/>
    <col min="10" max="10" width="9.00390625" style="23" customWidth="1"/>
    <col min="11" max="11" width="8.140625" style="23" customWidth="1"/>
    <col min="12" max="12" width="8.421875" style="23" customWidth="1"/>
    <col min="13" max="13" width="9.8515625" style="23" customWidth="1"/>
    <col min="14" max="14" width="9.421875" style="23" customWidth="1"/>
    <col min="15" max="16384" width="10.7109375" style="22" customWidth="1"/>
  </cols>
  <sheetData>
    <row r="1" spans="2:14" s="40" customFormat="1" ht="16.5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2:14" s="40" customFormat="1" ht="15.75" customHeight="1">
      <c r="B2" s="59" t="s">
        <v>89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2:14" s="40" customFormat="1" ht="18.75">
      <c r="B3" s="60" t="s">
        <v>92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14.25">
      <c r="A4" s="75" t="s">
        <v>44</v>
      </c>
      <c r="B4" s="61" t="s">
        <v>45</v>
      </c>
      <c r="C4" s="2" t="s">
        <v>11</v>
      </c>
      <c r="D4" s="2" t="s">
        <v>13</v>
      </c>
      <c r="E4" s="63" t="s">
        <v>15</v>
      </c>
      <c r="F4" s="63" t="s">
        <v>16</v>
      </c>
      <c r="G4" s="2" t="s">
        <v>17</v>
      </c>
      <c r="H4" s="2" t="s">
        <v>19</v>
      </c>
      <c r="I4" s="2" t="s">
        <v>21</v>
      </c>
      <c r="J4" s="2" t="s">
        <v>99</v>
      </c>
      <c r="K4" s="63" t="s">
        <v>85</v>
      </c>
      <c r="L4" s="63" t="s">
        <v>30</v>
      </c>
      <c r="M4" s="63" t="s">
        <v>6</v>
      </c>
      <c r="N4" s="63" t="s">
        <v>1</v>
      </c>
    </row>
    <row r="5" spans="1:14" ht="14.25">
      <c r="A5" s="76"/>
      <c r="B5" s="62"/>
      <c r="C5" s="3" t="s">
        <v>12</v>
      </c>
      <c r="D5" s="3" t="s">
        <v>14</v>
      </c>
      <c r="E5" s="64"/>
      <c r="F5" s="64"/>
      <c r="G5" s="3" t="s">
        <v>18</v>
      </c>
      <c r="H5" s="3" t="s">
        <v>20</v>
      </c>
      <c r="I5" s="3" t="s">
        <v>22</v>
      </c>
      <c r="J5" s="3" t="s">
        <v>98</v>
      </c>
      <c r="K5" s="64"/>
      <c r="L5" s="64"/>
      <c r="M5" s="64"/>
      <c r="N5" s="64"/>
    </row>
    <row r="6" spans="1:14" ht="12" customHeight="1">
      <c r="A6" s="4" t="s">
        <v>23</v>
      </c>
      <c r="B6" s="4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45"/>
    </row>
    <row r="7" spans="1:14" ht="14.25" customHeight="1">
      <c r="A7" s="14" t="s">
        <v>54</v>
      </c>
      <c r="B7" s="16" t="s">
        <v>41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46">
        <f>C7+D7+E7+F7+G7+H7+I7+K7+L7+M7</f>
        <v>0</v>
      </c>
    </row>
    <row r="8" spans="1:14" ht="14.25" customHeight="1">
      <c r="A8" s="41"/>
      <c r="B8" s="16" t="s">
        <v>42</v>
      </c>
      <c r="C8" s="13">
        <f>144000+20250</f>
        <v>164250</v>
      </c>
      <c r="D8" s="13"/>
      <c r="E8" s="13">
        <f>28150</f>
        <v>28150</v>
      </c>
      <c r="F8" s="13"/>
      <c r="G8" s="13">
        <v>4200</v>
      </c>
      <c r="H8" s="13"/>
      <c r="I8" s="13"/>
      <c r="J8" s="13"/>
      <c r="K8" s="13"/>
      <c r="L8" s="13"/>
      <c r="M8" s="13"/>
      <c r="N8" s="46">
        <f aca="true" t="shared" si="0" ref="N8:N16">C8+D8+E8+F8+G8+H8+I8+K8+L8+M8</f>
        <v>196600</v>
      </c>
    </row>
    <row r="9" spans="1:14" ht="14.25" customHeight="1">
      <c r="A9" s="41" t="s">
        <v>55</v>
      </c>
      <c r="B9" s="14" t="s">
        <v>2</v>
      </c>
      <c r="C9" s="15"/>
      <c r="D9" s="15"/>
      <c r="E9" s="13"/>
      <c r="F9" s="13"/>
      <c r="G9" s="15"/>
      <c r="H9" s="13"/>
      <c r="I9" s="15"/>
      <c r="J9" s="15"/>
      <c r="K9" s="15"/>
      <c r="L9" s="15"/>
      <c r="M9" s="15"/>
      <c r="N9" s="46">
        <f t="shared" si="0"/>
        <v>0</v>
      </c>
    </row>
    <row r="10" spans="1:14" ht="14.25" customHeight="1">
      <c r="A10" s="16"/>
      <c r="B10" s="16" t="s">
        <v>7</v>
      </c>
      <c r="C10" s="13"/>
      <c r="D10" s="13"/>
      <c r="E10" s="13"/>
      <c r="F10" s="13"/>
      <c r="G10" s="13"/>
      <c r="H10" s="13"/>
      <c r="I10" s="13">
        <v>18900</v>
      </c>
      <c r="J10" s="13"/>
      <c r="K10" s="13"/>
      <c r="L10" s="13"/>
      <c r="M10" s="13"/>
      <c r="N10" s="46">
        <f t="shared" si="0"/>
        <v>18900</v>
      </c>
    </row>
    <row r="11" spans="1:14" ht="14.25" customHeight="1">
      <c r="A11" s="14"/>
      <c r="B11" s="16" t="s">
        <v>8</v>
      </c>
      <c r="C11" s="13"/>
      <c r="D11" s="15"/>
      <c r="E11" s="13"/>
      <c r="F11" s="15"/>
      <c r="G11" s="15"/>
      <c r="H11" s="15"/>
      <c r="I11" s="13"/>
      <c r="J11" s="13"/>
      <c r="K11" s="13"/>
      <c r="L11" s="13"/>
      <c r="M11" s="15"/>
      <c r="N11" s="46">
        <f t="shared" si="0"/>
        <v>0</v>
      </c>
    </row>
    <row r="12" spans="1:14" ht="14.25" customHeight="1">
      <c r="A12" s="41"/>
      <c r="B12" s="14" t="s">
        <v>9</v>
      </c>
      <c r="C12" s="15"/>
      <c r="D12" s="13"/>
      <c r="E12" s="13"/>
      <c r="F12" s="13"/>
      <c r="G12" s="13"/>
      <c r="H12" s="13"/>
      <c r="I12" s="15"/>
      <c r="J12" s="15"/>
      <c r="K12" s="15"/>
      <c r="L12" s="15"/>
      <c r="M12" s="13"/>
      <c r="N12" s="46">
        <f t="shared" si="0"/>
        <v>0</v>
      </c>
    </row>
    <row r="13" spans="1:14" ht="14.25" customHeight="1">
      <c r="A13" s="41" t="s">
        <v>56</v>
      </c>
      <c r="B13" s="16" t="s">
        <v>34</v>
      </c>
      <c r="C13" s="13"/>
      <c r="D13" s="13"/>
      <c r="E13" s="15"/>
      <c r="F13" s="13"/>
      <c r="G13" s="13"/>
      <c r="H13" s="13"/>
      <c r="I13" s="13"/>
      <c r="J13" s="13"/>
      <c r="K13" s="13"/>
      <c r="L13" s="13">
        <v>70000</v>
      </c>
      <c r="M13" s="13"/>
      <c r="N13" s="46">
        <f t="shared" si="0"/>
        <v>70000</v>
      </c>
    </row>
    <row r="14" spans="1:14" ht="14.25" customHeight="1">
      <c r="A14" s="41"/>
      <c r="B14" s="16" t="s">
        <v>32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46">
        <f t="shared" si="0"/>
        <v>0</v>
      </c>
    </row>
    <row r="15" spans="1:15" ht="14.25" customHeight="1">
      <c r="A15" s="16" t="s">
        <v>57</v>
      </c>
      <c r="B15" s="16" t="s">
        <v>10</v>
      </c>
      <c r="C15" s="13"/>
      <c r="D15" s="13"/>
      <c r="E15" s="13"/>
      <c r="F15" s="13"/>
      <c r="G15" s="13"/>
      <c r="H15" s="15"/>
      <c r="I15" s="13"/>
      <c r="J15" s="13"/>
      <c r="K15" s="13"/>
      <c r="L15" s="13"/>
      <c r="M15" s="13"/>
      <c r="N15" s="46">
        <f t="shared" si="0"/>
        <v>0</v>
      </c>
      <c r="O15" s="42"/>
    </row>
    <row r="16" spans="1:15" ht="14.25" customHeight="1">
      <c r="A16" s="41" t="s">
        <v>6</v>
      </c>
      <c r="B16" s="14" t="s">
        <v>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>
        <v>474001</v>
      </c>
      <c r="N16" s="46">
        <f t="shared" si="0"/>
        <v>474001</v>
      </c>
      <c r="O16" s="43"/>
    </row>
    <row r="17" spans="1:15" s="51" customFormat="1" ht="15.75" customHeight="1" thickBot="1">
      <c r="A17" s="70" t="s">
        <v>1</v>
      </c>
      <c r="B17" s="72"/>
      <c r="C17" s="18">
        <f aca="true" t="shared" si="1" ref="C17:I17">SUM(C6:C15)</f>
        <v>164250</v>
      </c>
      <c r="D17" s="18">
        <f t="shared" si="1"/>
        <v>0</v>
      </c>
      <c r="E17" s="18">
        <f t="shared" si="1"/>
        <v>28150</v>
      </c>
      <c r="F17" s="18">
        <f t="shared" si="1"/>
        <v>0</v>
      </c>
      <c r="G17" s="18">
        <f t="shared" si="1"/>
        <v>4200</v>
      </c>
      <c r="H17" s="18">
        <f t="shared" si="1"/>
        <v>0</v>
      </c>
      <c r="I17" s="18">
        <f t="shared" si="1"/>
        <v>18900</v>
      </c>
      <c r="J17" s="18">
        <v>0</v>
      </c>
      <c r="K17" s="18">
        <v>0</v>
      </c>
      <c r="L17" s="18">
        <f>SUM(L6:L15)</f>
        <v>70000</v>
      </c>
      <c r="M17" s="18">
        <f>SUM(M6:M16)</f>
        <v>474001</v>
      </c>
      <c r="N17" s="49">
        <f>SUM(N7:N16)</f>
        <v>759501</v>
      </c>
      <c r="O17" s="50"/>
    </row>
    <row r="18" ht="15" thickTop="1">
      <c r="B18" s="42"/>
    </row>
    <row r="19" ht="14.25">
      <c r="F19" s="44"/>
    </row>
    <row r="20" ht="14.25">
      <c r="F20" s="44"/>
    </row>
    <row r="21" spans="3:13" ht="14.25"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3:13" ht="14.25"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</row>
    <row r="23" spans="3:13" ht="14.25"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</row>
    <row r="24" spans="3:13" ht="14.25"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</sheetData>
  <sheetProtection/>
  <mergeCells count="24">
    <mergeCell ref="A4:A5"/>
    <mergeCell ref="A17:B17"/>
    <mergeCell ref="K4:K5"/>
    <mergeCell ref="C21:D21"/>
    <mergeCell ref="E21:H21"/>
    <mergeCell ref="I21:M21"/>
    <mergeCell ref="E4:E5"/>
    <mergeCell ref="F4:F5"/>
    <mergeCell ref="M4:M5"/>
    <mergeCell ref="C24:D24"/>
    <mergeCell ref="E24:H24"/>
    <mergeCell ref="I24:M24"/>
    <mergeCell ref="C22:D22"/>
    <mergeCell ref="E22:H22"/>
    <mergeCell ref="I22:M22"/>
    <mergeCell ref="C23:D23"/>
    <mergeCell ref="E23:H23"/>
    <mergeCell ref="I23:M23"/>
    <mergeCell ref="B1:N1"/>
    <mergeCell ref="B2:N2"/>
    <mergeCell ref="B3:N3"/>
    <mergeCell ref="L4:L5"/>
    <mergeCell ref="B4:B5"/>
    <mergeCell ref="N4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8"/>
  <sheetViews>
    <sheetView zoomScale="150" zoomScaleNormal="150" zoomScalePageLayoutView="0" workbookViewId="0" topLeftCell="D1">
      <selection activeCell="J16" sqref="J16"/>
    </sheetView>
  </sheetViews>
  <sheetFormatPr defaultColWidth="10.7109375" defaultRowHeight="12.75"/>
  <cols>
    <col min="1" max="1" width="10.7109375" style="22" customWidth="1"/>
    <col min="2" max="2" width="13.57421875" style="22" customWidth="1"/>
    <col min="3" max="3" width="9.00390625" style="22" customWidth="1"/>
    <col min="4" max="4" width="9.421875" style="23" customWidth="1"/>
    <col min="5" max="5" width="8.57421875" style="23" customWidth="1"/>
    <col min="6" max="6" width="8.8515625" style="23" customWidth="1"/>
    <col min="7" max="7" width="8.421875" style="23" customWidth="1"/>
    <col min="8" max="8" width="9.28125" style="23" customWidth="1"/>
    <col min="9" max="9" width="8.8515625" style="23" customWidth="1"/>
    <col min="10" max="11" width="9.421875" style="23" customWidth="1"/>
    <col min="12" max="12" width="8.140625" style="23" customWidth="1"/>
    <col min="13" max="13" width="11.421875" style="23" customWidth="1"/>
    <col min="14" max="14" width="8.7109375" style="23" customWidth="1"/>
    <col min="15" max="15" width="9.421875" style="23" customWidth="1"/>
    <col min="16" max="16384" width="10.7109375" style="22" customWidth="1"/>
  </cols>
  <sheetData>
    <row r="1" spans="2:15" s="40" customFormat="1" ht="16.5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2:15" s="40" customFormat="1" ht="15.75" customHeight="1">
      <c r="B2" s="59" t="s">
        <v>88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2:15" s="40" customFormat="1" ht="18.75">
      <c r="B3" s="60" t="s">
        <v>92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14.25">
      <c r="A4" s="75" t="s">
        <v>44</v>
      </c>
      <c r="B4" s="61" t="s">
        <v>45</v>
      </c>
      <c r="C4" s="61" t="s">
        <v>46</v>
      </c>
      <c r="D4" s="2" t="s">
        <v>11</v>
      </c>
      <c r="E4" s="2" t="s">
        <v>13</v>
      </c>
      <c r="F4" s="63" t="s">
        <v>15</v>
      </c>
      <c r="G4" s="63" t="s">
        <v>16</v>
      </c>
      <c r="H4" s="2" t="s">
        <v>17</v>
      </c>
      <c r="I4" s="2" t="s">
        <v>19</v>
      </c>
      <c r="J4" s="2" t="s">
        <v>21</v>
      </c>
      <c r="K4" s="2" t="s">
        <v>97</v>
      </c>
      <c r="L4" s="63" t="s">
        <v>85</v>
      </c>
      <c r="M4" s="63" t="s">
        <v>30</v>
      </c>
      <c r="N4" s="63" t="s">
        <v>6</v>
      </c>
      <c r="O4" s="63" t="s">
        <v>1</v>
      </c>
    </row>
    <row r="5" spans="1:15" ht="14.25">
      <c r="A5" s="76"/>
      <c r="B5" s="62"/>
      <c r="C5" s="62"/>
      <c r="D5" s="3" t="s">
        <v>12</v>
      </c>
      <c r="E5" s="3" t="s">
        <v>14</v>
      </c>
      <c r="F5" s="64"/>
      <c r="G5" s="64"/>
      <c r="H5" s="3" t="s">
        <v>18</v>
      </c>
      <c r="I5" s="3" t="s">
        <v>20</v>
      </c>
      <c r="J5" s="3" t="s">
        <v>22</v>
      </c>
      <c r="K5" s="3" t="s">
        <v>98</v>
      </c>
      <c r="L5" s="64"/>
      <c r="M5" s="64"/>
      <c r="N5" s="64"/>
      <c r="O5" s="64"/>
    </row>
    <row r="6" spans="1:15" ht="12" customHeight="1">
      <c r="A6" s="4" t="s">
        <v>23</v>
      </c>
      <c r="B6" s="4"/>
      <c r="C6" s="52"/>
      <c r="D6" s="7"/>
      <c r="E6" s="6"/>
      <c r="F6" s="6"/>
      <c r="G6" s="6"/>
      <c r="H6" s="6"/>
      <c r="I6" s="6"/>
      <c r="J6" s="6"/>
      <c r="K6" s="6"/>
      <c r="L6" s="6"/>
      <c r="M6" s="6"/>
      <c r="N6" s="6"/>
      <c r="O6" s="45"/>
    </row>
    <row r="7" spans="1:15" ht="14.25" customHeight="1">
      <c r="A7" s="14" t="s">
        <v>54</v>
      </c>
      <c r="B7" s="16" t="s">
        <v>41</v>
      </c>
      <c r="C7" s="16" t="s">
        <v>86</v>
      </c>
      <c r="D7" s="13">
        <v>2743920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46">
        <f aca="true" t="shared" si="0" ref="O7:O21">SUM(D7:N7)</f>
        <v>2743920</v>
      </c>
    </row>
    <row r="8" spans="1:15" ht="14.25" customHeight="1">
      <c r="A8" s="41"/>
      <c r="B8" s="16" t="s">
        <v>42</v>
      </c>
      <c r="C8" s="16" t="s">
        <v>86</v>
      </c>
      <c r="D8" s="13">
        <v>4933592</v>
      </c>
      <c r="E8" s="13"/>
      <c r="F8" s="13">
        <v>390738</v>
      </c>
      <c r="G8" s="13"/>
      <c r="H8" s="13">
        <v>1549167</v>
      </c>
      <c r="I8" s="13"/>
      <c r="J8" s="13"/>
      <c r="K8" s="13"/>
      <c r="L8" s="13"/>
      <c r="M8" s="13"/>
      <c r="N8" s="13"/>
      <c r="O8" s="46">
        <f t="shared" si="0"/>
        <v>6873497</v>
      </c>
    </row>
    <row r="9" spans="1:15" ht="14.25" customHeight="1">
      <c r="A9" s="41"/>
      <c r="B9" s="16" t="s">
        <v>42</v>
      </c>
      <c r="C9" s="14" t="s">
        <v>87</v>
      </c>
      <c r="D9" s="13"/>
      <c r="E9" s="13"/>
      <c r="F9" s="13">
        <v>365500</v>
      </c>
      <c r="G9" s="13"/>
      <c r="H9" s="15"/>
      <c r="I9" s="13"/>
      <c r="J9" s="15"/>
      <c r="K9" s="15"/>
      <c r="L9" s="13"/>
      <c r="M9" s="15"/>
      <c r="N9" s="15"/>
      <c r="O9" s="46">
        <f t="shared" si="0"/>
        <v>365500</v>
      </c>
    </row>
    <row r="10" spans="1:15" ht="14.25" customHeight="1">
      <c r="A10" s="41" t="s">
        <v>55</v>
      </c>
      <c r="B10" s="14" t="s">
        <v>2</v>
      </c>
      <c r="C10" s="16" t="s">
        <v>86</v>
      </c>
      <c r="D10" s="15">
        <v>406720</v>
      </c>
      <c r="E10" s="15"/>
      <c r="F10" s="13">
        <v>40820</v>
      </c>
      <c r="G10" s="13"/>
      <c r="H10" s="13">
        <v>102930</v>
      </c>
      <c r="I10" s="13"/>
      <c r="J10" s="13"/>
      <c r="K10" s="15"/>
      <c r="L10" s="15"/>
      <c r="M10" s="13"/>
      <c r="N10" s="13"/>
      <c r="O10" s="46">
        <f t="shared" si="0"/>
        <v>550470</v>
      </c>
    </row>
    <row r="11" spans="1:15" ht="14.25" customHeight="1">
      <c r="A11" s="16"/>
      <c r="B11" s="16" t="s">
        <v>7</v>
      </c>
      <c r="C11" s="16" t="s">
        <v>86</v>
      </c>
      <c r="D11" s="13">
        <v>1397069.89</v>
      </c>
      <c r="E11" s="13">
        <v>44703</v>
      </c>
      <c r="F11" s="13">
        <v>848780.5</v>
      </c>
      <c r="G11" s="13"/>
      <c r="H11" s="13">
        <v>85433.8</v>
      </c>
      <c r="I11" s="13">
        <v>480547</v>
      </c>
      <c r="J11" s="13">
        <v>862977</v>
      </c>
      <c r="K11" s="13"/>
      <c r="L11" s="13">
        <v>300</v>
      </c>
      <c r="M11" s="13">
        <v>319607.05</v>
      </c>
      <c r="N11" s="13"/>
      <c r="O11" s="46">
        <f t="shared" si="0"/>
        <v>4039418.2399999993</v>
      </c>
    </row>
    <row r="12" spans="1:15" ht="14.25" customHeight="1">
      <c r="A12" s="14"/>
      <c r="B12" s="16" t="s">
        <v>7</v>
      </c>
      <c r="C12" s="16" t="s">
        <v>87</v>
      </c>
      <c r="D12" s="13">
        <v>74000</v>
      </c>
      <c r="E12" s="15"/>
      <c r="F12" s="13">
        <v>44100</v>
      </c>
      <c r="G12" s="13"/>
      <c r="H12" s="13"/>
      <c r="I12" s="15"/>
      <c r="J12" s="13"/>
      <c r="K12" s="13"/>
      <c r="L12" s="13"/>
      <c r="M12" s="13"/>
      <c r="N12" s="15"/>
      <c r="O12" s="46">
        <f t="shared" si="0"/>
        <v>118100</v>
      </c>
    </row>
    <row r="13" spans="1:15" ht="14.25" customHeight="1">
      <c r="A13" s="14"/>
      <c r="B13" s="16" t="s">
        <v>8</v>
      </c>
      <c r="C13" s="16" t="s">
        <v>86</v>
      </c>
      <c r="D13" s="13">
        <v>440624.05</v>
      </c>
      <c r="E13" s="13">
        <v>33000</v>
      </c>
      <c r="F13" s="13">
        <v>1230758.94</v>
      </c>
      <c r="G13" s="15"/>
      <c r="H13" s="15">
        <v>92607.1</v>
      </c>
      <c r="I13" s="13"/>
      <c r="J13" s="13"/>
      <c r="K13" s="13"/>
      <c r="L13" s="13"/>
      <c r="M13" s="13">
        <v>451154.65</v>
      </c>
      <c r="N13" s="13"/>
      <c r="O13" s="46">
        <f t="shared" si="0"/>
        <v>2248144.74</v>
      </c>
    </row>
    <row r="14" spans="1:15" ht="14.25" customHeight="1">
      <c r="A14" s="41"/>
      <c r="B14" s="14" t="s">
        <v>9</v>
      </c>
      <c r="C14" s="14" t="s">
        <v>86</v>
      </c>
      <c r="D14" s="15">
        <v>302964.59</v>
      </c>
      <c r="E14" s="13"/>
      <c r="F14" s="13">
        <v>4025.37</v>
      </c>
      <c r="G14" s="13"/>
      <c r="H14" s="13"/>
      <c r="I14" s="13"/>
      <c r="J14" s="15"/>
      <c r="K14" s="15"/>
      <c r="L14" s="15"/>
      <c r="M14" s="15">
        <v>1358790.9</v>
      </c>
      <c r="N14" s="13"/>
      <c r="O14" s="46">
        <f t="shared" si="0"/>
        <v>1665780.8599999999</v>
      </c>
    </row>
    <row r="15" spans="1:15" ht="14.25" customHeight="1">
      <c r="A15" s="41" t="s">
        <v>56</v>
      </c>
      <c r="B15" s="16" t="s">
        <v>34</v>
      </c>
      <c r="C15" s="16" t="s">
        <v>86</v>
      </c>
      <c r="D15" s="13">
        <v>101100</v>
      </c>
      <c r="E15" s="13"/>
      <c r="F15" s="15"/>
      <c r="G15" s="13"/>
      <c r="H15" s="13">
        <v>45000</v>
      </c>
      <c r="I15" s="13"/>
      <c r="J15" s="13"/>
      <c r="K15" s="13"/>
      <c r="L15" s="13">
        <v>49487.5</v>
      </c>
      <c r="M15" s="13"/>
      <c r="N15" s="13"/>
      <c r="O15" s="46">
        <f t="shared" si="0"/>
        <v>195587.5</v>
      </c>
    </row>
    <row r="16" spans="1:15" ht="14.25" customHeight="1">
      <c r="A16" s="41"/>
      <c r="B16" s="16" t="s">
        <v>32</v>
      </c>
      <c r="C16" s="16" t="s">
        <v>86</v>
      </c>
      <c r="D16" s="13"/>
      <c r="E16" s="13"/>
      <c r="F16" s="13"/>
      <c r="G16" s="13"/>
      <c r="H16" s="13">
        <v>1361000</v>
      </c>
      <c r="I16" s="13"/>
      <c r="J16" s="13"/>
      <c r="K16" s="13"/>
      <c r="L16" s="13"/>
      <c r="M16" s="13">
        <v>335000</v>
      </c>
      <c r="N16" s="13"/>
      <c r="O16" s="46">
        <f t="shared" si="0"/>
        <v>1696000</v>
      </c>
    </row>
    <row r="17" spans="1:15" ht="14.25" customHeight="1">
      <c r="A17" s="41"/>
      <c r="B17" s="16" t="s">
        <v>32</v>
      </c>
      <c r="C17" s="16" t="s">
        <v>87</v>
      </c>
      <c r="D17" s="13"/>
      <c r="E17" s="13"/>
      <c r="F17" s="13"/>
      <c r="G17" s="13"/>
      <c r="H17" s="13"/>
      <c r="I17" s="13"/>
      <c r="J17" s="13"/>
      <c r="K17" s="13">
        <v>2912000</v>
      </c>
      <c r="L17" s="13"/>
      <c r="M17" s="13"/>
      <c r="N17" s="13"/>
      <c r="O17" s="46">
        <f t="shared" si="0"/>
        <v>2912000</v>
      </c>
    </row>
    <row r="18" spans="1:16" ht="14.25" customHeight="1">
      <c r="A18" s="16" t="s">
        <v>57</v>
      </c>
      <c r="B18" s="16" t="s">
        <v>10</v>
      </c>
      <c r="C18" s="16" t="s">
        <v>86</v>
      </c>
      <c r="D18" s="13"/>
      <c r="E18" s="13"/>
      <c r="F18" s="13">
        <v>2488000</v>
      </c>
      <c r="G18" s="13">
        <v>82500</v>
      </c>
      <c r="H18" s="13"/>
      <c r="I18" s="13"/>
      <c r="J18" s="13">
        <v>20000</v>
      </c>
      <c r="K18" s="13"/>
      <c r="L18" s="13"/>
      <c r="M18" s="13"/>
      <c r="N18" s="13"/>
      <c r="O18" s="46">
        <f t="shared" si="0"/>
        <v>2590500</v>
      </c>
      <c r="P18" s="42"/>
    </row>
    <row r="19" spans="1:16" ht="14.25" customHeight="1">
      <c r="A19" s="41" t="s">
        <v>6</v>
      </c>
      <c r="B19" s="16" t="s">
        <v>6</v>
      </c>
      <c r="C19" s="16" t="s">
        <v>86</v>
      </c>
      <c r="D19" s="15"/>
      <c r="E19" s="15"/>
      <c r="F19" s="15"/>
      <c r="G19" s="15"/>
      <c r="H19" s="13"/>
      <c r="I19" s="15"/>
      <c r="J19" s="13"/>
      <c r="K19" s="13"/>
      <c r="L19" s="13"/>
      <c r="M19" s="15"/>
      <c r="N19" s="13">
        <v>730734.41</v>
      </c>
      <c r="O19" s="13">
        <f t="shared" si="0"/>
        <v>730734.41</v>
      </c>
      <c r="P19" s="43"/>
    </row>
    <row r="20" spans="1:16" ht="14.25" customHeight="1">
      <c r="A20" s="54"/>
      <c r="B20" s="53" t="s">
        <v>6</v>
      </c>
      <c r="C20" s="20" t="s">
        <v>87</v>
      </c>
      <c r="D20" s="47"/>
      <c r="E20" s="47"/>
      <c r="F20" s="47"/>
      <c r="G20" s="47"/>
      <c r="H20" s="15"/>
      <c r="I20" s="47"/>
      <c r="J20" s="15"/>
      <c r="K20" s="15"/>
      <c r="L20" s="15"/>
      <c r="M20" s="47"/>
      <c r="N20" s="15">
        <v>7336785</v>
      </c>
      <c r="O20" s="13">
        <f t="shared" si="0"/>
        <v>7336785</v>
      </c>
      <c r="P20" s="43"/>
    </row>
    <row r="21" spans="1:16" ht="15.75" customHeight="1" thickBot="1">
      <c r="A21" s="77" t="s">
        <v>1</v>
      </c>
      <c r="B21" s="78"/>
      <c r="C21" s="79"/>
      <c r="D21" s="18">
        <f>SUM(D6:D19)</f>
        <v>10399990.530000001</v>
      </c>
      <c r="E21" s="18">
        <f aca="true" t="shared" si="1" ref="E21:M21">SUM(E6:E18)</f>
        <v>77703</v>
      </c>
      <c r="F21" s="18">
        <f t="shared" si="1"/>
        <v>5412722.8100000005</v>
      </c>
      <c r="G21" s="18">
        <f t="shared" si="1"/>
        <v>82500</v>
      </c>
      <c r="H21" s="18">
        <f t="shared" si="1"/>
        <v>3236137.9000000004</v>
      </c>
      <c r="I21" s="18">
        <f t="shared" si="1"/>
        <v>480547</v>
      </c>
      <c r="J21" s="18">
        <f t="shared" si="1"/>
        <v>882977</v>
      </c>
      <c r="K21" s="18">
        <f t="shared" si="1"/>
        <v>2912000</v>
      </c>
      <c r="L21" s="18">
        <f t="shared" si="1"/>
        <v>49787.5</v>
      </c>
      <c r="M21" s="18">
        <f t="shared" si="1"/>
        <v>2464552.5999999996</v>
      </c>
      <c r="N21" s="18">
        <f>SUM(N7:N20)</f>
        <v>8067519.41</v>
      </c>
      <c r="O21" s="48">
        <f t="shared" si="0"/>
        <v>34066437.75</v>
      </c>
      <c r="P21" s="42"/>
    </row>
    <row r="22" spans="2:3" ht="15" thickTop="1">
      <c r="B22" s="42"/>
      <c r="C22" s="42"/>
    </row>
    <row r="23" ht="14.25">
      <c r="G23" s="44"/>
    </row>
    <row r="24" ht="14.25">
      <c r="G24" s="44"/>
    </row>
    <row r="25" spans="4:14" ht="14.25"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</row>
    <row r="26" spans="4:14" ht="14.25"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</row>
    <row r="27" spans="4:14" ht="14.25"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</row>
    <row r="28" spans="4:14" ht="14.25"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</row>
  </sheetData>
  <sheetProtection/>
  <mergeCells count="25">
    <mergeCell ref="D26:E26"/>
    <mergeCell ref="F26:I26"/>
    <mergeCell ref="J26:N26"/>
    <mergeCell ref="D27:E27"/>
    <mergeCell ref="F27:I27"/>
    <mergeCell ref="J27:N27"/>
    <mergeCell ref="D28:E28"/>
    <mergeCell ref="F28:I28"/>
    <mergeCell ref="J28:N28"/>
    <mergeCell ref="B1:O1"/>
    <mergeCell ref="B2:O2"/>
    <mergeCell ref="B3:O3"/>
    <mergeCell ref="F4:F5"/>
    <mergeCell ref="L4:L5"/>
    <mergeCell ref="B4:B5"/>
    <mergeCell ref="G4:G5"/>
    <mergeCell ref="C4:C5"/>
    <mergeCell ref="A21:C21"/>
    <mergeCell ref="N4:N5"/>
    <mergeCell ref="O4:O5"/>
    <mergeCell ref="D25:E25"/>
    <mergeCell ref="F25:I25"/>
    <mergeCell ref="J25:N25"/>
    <mergeCell ref="A4:A5"/>
    <mergeCell ref="M4:M5"/>
  </mergeCells>
  <printOptions/>
  <pageMargins left="0.21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4"/>
  <sheetViews>
    <sheetView zoomScale="150" zoomScaleNormal="150" zoomScalePageLayoutView="0" workbookViewId="0" topLeftCell="A1">
      <selection activeCell="E28" sqref="E28"/>
    </sheetView>
  </sheetViews>
  <sheetFormatPr defaultColWidth="10.7109375" defaultRowHeight="12.75"/>
  <cols>
    <col min="1" max="1" width="16.7109375" style="1" customWidth="1"/>
    <col min="2" max="2" width="11.7109375" style="24" customWidth="1"/>
    <col min="3" max="3" width="12.8515625" style="24" customWidth="1"/>
    <col min="4" max="4" width="11.8515625" style="24" customWidth="1"/>
    <col min="5" max="5" width="10.00390625" style="24" customWidth="1"/>
    <col min="6" max="6" width="9.7109375" style="24" customWidth="1"/>
    <col min="7" max="7" width="8.421875" style="24" customWidth="1"/>
    <col min="8" max="8" width="10.421875" style="24" customWidth="1"/>
    <col min="9" max="9" width="10.140625" style="24" customWidth="1"/>
    <col min="10" max="10" width="10.421875" style="24" customWidth="1"/>
    <col min="11" max="11" width="9.140625" style="24" customWidth="1"/>
    <col min="12" max="12" width="8.8515625" style="24" customWidth="1"/>
    <col min="13" max="13" width="8.421875" style="24" customWidth="1"/>
    <col min="14" max="14" width="8.7109375" style="24" customWidth="1"/>
    <col min="15" max="15" width="9.421875" style="24" customWidth="1"/>
    <col min="16" max="16384" width="10.7109375" style="1" customWidth="1"/>
  </cols>
  <sheetData>
    <row r="1" spans="1:15" ht="16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5.75" customHeight="1">
      <c r="A2" s="59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18.75">
      <c r="A3" s="60" t="s">
        <v>92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15">
      <c r="A4" s="61" t="s">
        <v>3</v>
      </c>
      <c r="B4" s="63" t="s">
        <v>5</v>
      </c>
      <c r="C4" s="65" t="s">
        <v>1</v>
      </c>
      <c r="D4" s="2" t="s">
        <v>11</v>
      </c>
      <c r="E4" s="2" t="s">
        <v>13</v>
      </c>
      <c r="F4" s="63" t="s">
        <v>15</v>
      </c>
      <c r="G4" s="63" t="s">
        <v>16</v>
      </c>
      <c r="H4" s="2" t="s">
        <v>17</v>
      </c>
      <c r="I4" s="2" t="s">
        <v>19</v>
      </c>
      <c r="J4" s="2" t="s">
        <v>21</v>
      </c>
      <c r="K4" s="2" t="s">
        <v>97</v>
      </c>
      <c r="L4" s="63" t="s">
        <v>85</v>
      </c>
      <c r="M4" s="63" t="s">
        <v>30</v>
      </c>
      <c r="N4" s="63" t="s">
        <v>6</v>
      </c>
      <c r="O4" s="67"/>
    </row>
    <row r="5" spans="1:15" ht="15">
      <c r="A5" s="62"/>
      <c r="B5" s="64"/>
      <c r="C5" s="66"/>
      <c r="D5" s="3" t="s">
        <v>12</v>
      </c>
      <c r="E5" s="3" t="s">
        <v>14</v>
      </c>
      <c r="F5" s="64"/>
      <c r="G5" s="64"/>
      <c r="H5" s="3" t="s">
        <v>18</v>
      </c>
      <c r="I5" s="3" t="s">
        <v>20</v>
      </c>
      <c r="J5" s="3" t="s">
        <v>22</v>
      </c>
      <c r="K5" s="3" t="s">
        <v>98</v>
      </c>
      <c r="L5" s="64"/>
      <c r="M5" s="64"/>
      <c r="N5" s="64"/>
      <c r="O5" s="67"/>
    </row>
    <row r="6" spans="1:15" ht="12" customHeight="1">
      <c r="A6" s="4" t="s">
        <v>23</v>
      </c>
      <c r="B6" s="5"/>
      <c r="C6" s="6"/>
      <c r="D6" s="7"/>
      <c r="E6" s="6"/>
      <c r="F6" s="6"/>
      <c r="G6" s="6"/>
      <c r="H6" s="6"/>
      <c r="I6" s="6"/>
      <c r="J6" s="6"/>
      <c r="K6" s="6"/>
      <c r="L6" s="6"/>
      <c r="M6" s="6"/>
      <c r="N6" s="6"/>
      <c r="O6" s="8"/>
    </row>
    <row r="7" spans="1:15" ht="13.5" customHeight="1">
      <c r="A7" s="9" t="s">
        <v>6</v>
      </c>
      <c r="B7" s="10">
        <f>8202025+474001</f>
        <v>8676026</v>
      </c>
      <c r="C7" s="11">
        <f>D7+E7+F7+G7+H7+I7+J7+L7+M7+N7</f>
        <v>8541520.41</v>
      </c>
      <c r="D7" s="12"/>
      <c r="E7" s="11"/>
      <c r="F7" s="11"/>
      <c r="G7" s="11"/>
      <c r="H7" s="11"/>
      <c r="I7" s="11"/>
      <c r="J7" s="13"/>
      <c r="K7" s="13"/>
      <c r="L7" s="13"/>
      <c r="M7" s="13"/>
      <c r="N7" s="13">
        <f>8067519.41+474001</f>
        <v>8541520.41</v>
      </c>
      <c r="O7" s="8"/>
    </row>
    <row r="8" spans="1:15" ht="14.25" customHeight="1">
      <c r="A8" s="16" t="s">
        <v>41</v>
      </c>
      <c r="B8" s="13">
        <f>2744100</f>
        <v>2744100</v>
      </c>
      <c r="C8" s="11">
        <f aca="true" t="shared" si="0" ref="C8:C16">D8+E8+F8+G8+H8+I8+J8+L8+M8+N8</f>
        <v>2743920</v>
      </c>
      <c r="D8" s="13">
        <v>2743920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8"/>
    </row>
    <row r="9" spans="1:15" ht="14.25" customHeight="1">
      <c r="A9" s="16" t="s">
        <v>42</v>
      </c>
      <c r="B9" s="13">
        <f>8042820+196600</f>
        <v>8239420</v>
      </c>
      <c r="C9" s="11">
        <f t="shared" si="0"/>
        <v>7435597</v>
      </c>
      <c r="D9" s="13">
        <f>4933592+164250</f>
        <v>5097842</v>
      </c>
      <c r="E9" s="13"/>
      <c r="F9" s="13">
        <f>756238+28150</f>
        <v>784388</v>
      </c>
      <c r="G9" s="13"/>
      <c r="H9" s="13">
        <f>1549167+4200</f>
        <v>1553367</v>
      </c>
      <c r="I9" s="13"/>
      <c r="J9" s="13"/>
      <c r="K9" s="13"/>
      <c r="L9" s="13"/>
      <c r="M9" s="13"/>
      <c r="N9" s="13"/>
      <c r="O9" s="8"/>
    </row>
    <row r="10" spans="1:15" ht="14.25" customHeight="1">
      <c r="A10" s="14" t="s">
        <v>2</v>
      </c>
      <c r="B10" s="15">
        <f>745800</f>
        <v>745800</v>
      </c>
      <c r="C10" s="11">
        <f t="shared" si="0"/>
        <v>550470</v>
      </c>
      <c r="D10" s="15">
        <v>406720</v>
      </c>
      <c r="E10" s="15"/>
      <c r="F10" s="13">
        <v>40820</v>
      </c>
      <c r="G10" s="13"/>
      <c r="H10" s="15">
        <v>102930</v>
      </c>
      <c r="I10" s="13"/>
      <c r="J10" s="15"/>
      <c r="K10" s="15"/>
      <c r="L10" s="15"/>
      <c r="M10" s="15"/>
      <c r="N10" s="15"/>
      <c r="O10" s="8"/>
    </row>
    <row r="11" spans="1:15" ht="14.25" customHeight="1">
      <c r="A11" s="16" t="s">
        <v>7</v>
      </c>
      <c r="B11" s="13">
        <f>5333300+18900</f>
        <v>5352200</v>
      </c>
      <c r="C11" s="11">
        <f t="shared" si="0"/>
        <v>4176418.2399999993</v>
      </c>
      <c r="D11" s="13">
        <v>1471069.89</v>
      </c>
      <c r="E11" s="13">
        <v>44703</v>
      </c>
      <c r="F11" s="13">
        <v>892880.5</v>
      </c>
      <c r="G11" s="13"/>
      <c r="H11" s="13">
        <v>85433.8</v>
      </c>
      <c r="I11" s="13">
        <v>480547</v>
      </c>
      <c r="J11" s="13">
        <f>862977+18900</f>
        <v>881877</v>
      </c>
      <c r="K11" s="13"/>
      <c r="L11" s="13">
        <v>300</v>
      </c>
      <c r="M11" s="13">
        <v>319607.05</v>
      </c>
      <c r="N11" s="13"/>
      <c r="O11" s="8"/>
    </row>
    <row r="12" spans="1:15" ht="14.25" customHeight="1">
      <c r="A12" s="16" t="s">
        <v>8</v>
      </c>
      <c r="B12" s="13">
        <f>2601240</f>
        <v>2601240</v>
      </c>
      <c r="C12" s="11">
        <f t="shared" si="0"/>
        <v>2248144.74</v>
      </c>
      <c r="D12" s="13">
        <v>440624.05</v>
      </c>
      <c r="E12" s="15">
        <v>33000</v>
      </c>
      <c r="F12" s="13">
        <v>1230758.94</v>
      </c>
      <c r="G12" s="15"/>
      <c r="H12" s="15">
        <v>92607.1</v>
      </c>
      <c r="I12" s="15"/>
      <c r="J12" s="13"/>
      <c r="K12" s="13"/>
      <c r="L12" s="13"/>
      <c r="M12" s="13">
        <v>451154.65</v>
      </c>
      <c r="N12" s="15"/>
      <c r="O12" s="31"/>
    </row>
    <row r="13" spans="1:15" ht="14.25" customHeight="1">
      <c r="A13" s="14" t="s">
        <v>9</v>
      </c>
      <c r="B13" s="15">
        <f>1784100</f>
        <v>1784100</v>
      </c>
      <c r="C13" s="11">
        <f t="shared" si="0"/>
        <v>1665780.8599999999</v>
      </c>
      <c r="D13" s="15">
        <v>302964.59</v>
      </c>
      <c r="E13" s="13"/>
      <c r="F13" s="13">
        <v>4025.37</v>
      </c>
      <c r="G13" s="13"/>
      <c r="H13" s="13"/>
      <c r="I13" s="13"/>
      <c r="J13" s="15"/>
      <c r="K13" s="15"/>
      <c r="L13" s="15"/>
      <c r="M13" s="15">
        <v>1358790.9</v>
      </c>
      <c r="N13" s="13"/>
      <c r="O13" s="57"/>
    </row>
    <row r="14" spans="1:15" ht="14.25" customHeight="1">
      <c r="A14" s="16" t="s">
        <v>34</v>
      </c>
      <c r="B14" s="13">
        <f>557000+70000</f>
        <v>627000</v>
      </c>
      <c r="C14" s="11">
        <f t="shared" si="0"/>
        <v>265587.5</v>
      </c>
      <c r="D14" s="13">
        <v>101100</v>
      </c>
      <c r="E14" s="13"/>
      <c r="F14" s="15"/>
      <c r="G14" s="13"/>
      <c r="H14" s="13">
        <v>45000</v>
      </c>
      <c r="I14" s="13"/>
      <c r="J14" s="13"/>
      <c r="K14" s="13"/>
      <c r="L14" s="13">
        <v>49487.5</v>
      </c>
      <c r="M14" s="13">
        <v>70000</v>
      </c>
      <c r="N14" s="13"/>
      <c r="O14" s="8"/>
    </row>
    <row r="15" spans="1:15" ht="14.25" customHeight="1">
      <c r="A15" s="16" t="s">
        <v>32</v>
      </c>
      <c r="B15" s="13">
        <f>7309000</f>
        <v>7309000</v>
      </c>
      <c r="C15" s="11">
        <f>D15+E15+F15+G15+H15+I15+J15+L15+M15+N15+K15</f>
        <v>4608000</v>
      </c>
      <c r="D15" s="13"/>
      <c r="E15" s="13"/>
      <c r="F15" s="13"/>
      <c r="G15" s="13"/>
      <c r="H15" s="13">
        <v>1361000</v>
      </c>
      <c r="I15" s="13"/>
      <c r="J15" s="13"/>
      <c r="K15" s="13">
        <v>2912000</v>
      </c>
      <c r="L15" s="13"/>
      <c r="M15" s="13">
        <v>335000</v>
      </c>
      <c r="N15" s="13"/>
      <c r="O15" s="56"/>
    </row>
    <row r="16" spans="1:16" ht="14.25" customHeight="1">
      <c r="A16" s="16" t="s">
        <v>10</v>
      </c>
      <c r="B16" s="13">
        <f>2713000</f>
        <v>2713000</v>
      </c>
      <c r="C16" s="11">
        <f t="shared" si="0"/>
        <v>2590500</v>
      </c>
      <c r="D16" s="13"/>
      <c r="E16" s="13"/>
      <c r="F16" s="13">
        <v>2488000</v>
      </c>
      <c r="G16" s="13">
        <v>82500</v>
      </c>
      <c r="H16" s="13"/>
      <c r="I16" s="15"/>
      <c r="J16" s="13">
        <v>20000</v>
      </c>
      <c r="K16" s="13"/>
      <c r="L16" s="13"/>
      <c r="M16" s="13"/>
      <c r="N16" s="13"/>
      <c r="O16" s="8"/>
      <c r="P16" s="35"/>
    </row>
    <row r="17" spans="1:16" ht="15.75" thickBot="1">
      <c r="A17" s="17" t="s">
        <v>1</v>
      </c>
      <c r="B17" s="18">
        <f>SUM(B7:B16)</f>
        <v>40791886</v>
      </c>
      <c r="C17" s="18">
        <f>SUM(C7:C16)</f>
        <v>34825938.75</v>
      </c>
      <c r="D17" s="18">
        <f>SUM(D6:D16)</f>
        <v>10564240.530000001</v>
      </c>
      <c r="E17" s="18">
        <f aca="true" t="shared" si="1" ref="E17:M17">SUM(E6:E16)</f>
        <v>77703</v>
      </c>
      <c r="F17" s="18">
        <f t="shared" si="1"/>
        <v>5440872.8100000005</v>
      </c>
      <c r="G17" s="18">
        <f t="shared" si="1"/>
        <v>82500</v>
      </c>
      <c r="H17" s="18">
        <f t="shared" si="1"/>
        <v>3240337.9000000004</v>
      </c>
      <c r="I17" s="18">
        <f t="shared" si="1"/>
        <v>480547</v>
      </c>
      <c r="J17" s="18">
        <f t="shared" si="1"/>
        <v>901877</v>
      </c>
      <c r="K17" s="18">
        <f t="shared" si="1"/>
        <v>2912000</v>
      </c>
      <c r="L17" s="18">
        <f t="shared" si="1"/>
        <v>49787.5</v>
      </c>
      <c r="M17" s="18">
        <f t="shared" si="1"/>
        <v>2534552.5999999996</v>
      </c>
      <c r="N17" s="18">
        <f>SUM(N7:N16)</f>
        <v>8541520.41</v>
      </c>
      <c r="O17" s="56"/>
      <c r="P17" s="35"/>
    </row>
    <row r="18" spans="1:15" ht="12" customHeight="1" thickTop="1">
      <c r="A18" s="4" t="s">
        <v>24</v>
      </c>
      <c r="B18" s="10"/>
      <c r="C18" s="28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8"/>
    </row>
    <row r="19" spans="1:15" ht="15" customHeight="1">
      <c r="A19" s="9" t="s">
        <v>25</v>
      </c>
      <c r="B19" s="10">
        <f>355000</f>
        <v>355000</v>
      </c>
      <c r="C19" s="19">
        <v>356716.3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8"/>
    </row>
    <row r="20" spans="1:15" ht="15">
      <c r="A20" s="30" t="s">
        <v>40</v>
      </c>
      <c r="B20" s="13">
        <f>195000</f>
        <v>195000</v>
      </c>
      <c r="C20" s="13">
        <v>140555.7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8"/>
    </row>
    <row r="21" spans="1:15" ht="15">
      <c r="A21" s="16" t="s">
        <v>26</v>
      </c>
      <c r="B21" s="13">
        <f>150000</f>
        <v>150000</v>
      </c>
      <c r="C21" s="13">
        <v>92363.16</v>
      </c>
      <c r="D21" s="55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8"/>
    </row>
    <row r="22" spans="1:15" ht="15">
      <c r="A22" s="16" t="s">
        <v>33</v>
      </c>
      <c r="B22" s="13">
        <f>1150000</f>
        <v>1150000</v>
      </c>
      <c r="C22" s="13">
        <v>1326115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8"/>
    </row>
    <row r="23" spans="1:15" ht="15">
      <c r="A23" s="16" t="s">
        <v>27</v>
      </c>
      <c r="B23" s="13">
        <f>85100</f>
        <v>85100</v>
      </c>
      <c r="C23" s="13">
        <v>75478.7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8"/>
    </row>
    <row r="24" spans="1:15" ht="15">
      <c r="A24" s="16" t="s">
        <v>28</v>
      </c>
      <c r="B24" s="13">
        <f>17364900</f>
        <v>17364900</v>
      </c>
      <c r="C24" s="13">
        <v>16690643.78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8"/>
    </row>
    <row r="25" spans="1:15" ht="15">
      <c r="A25" s="16" t="s">
        <v>29</v>
      </c>
      <c r="B25" s="13">
        <f>10000000</f>
        <v>10000000</v>
      </c>
      <c r="C25" s="46">
        <v>7944473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8"/>
    </row>
    <row r="26" spans="1:15" ht="15">
      <c r="A26" s="16" t="s">
        <v>48</v>
      </c>
      <c r="B26" s="13">
        <f>10732385</f>
        <v>10732385</v>
      </c>
      <c r="C26" s="13">
        <v>10732385</v>
      </c>
      <c r="D26" s="55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8"/>
    </row>
    <row r="27" spans="1:15" ht="15">
      <c r="A27" s="54" t="s">
        <v>91</v>
      </c>
      <c r="B27" s="15">
        <v>759501</v>
      </c>
      <c r="C27" s="15">
        <v>759501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8"/>
    </row>
    <row r="28" spans="1:14" ht="15.75" thickBot="1">
      <c r="A28" s="17" t="s">
        <v>1</v>
      </c>
      <c r="B28" s="18">
        <f>SUM(B19:B27)</f>
        <v>40791886</v>
      </c>
      <c r="C28" s="18">
        <f>SUM(C19:C27)</f>
        <v>38118231.64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 ht="15.75" thickTop="1">
      <c r="A29" s="22" t="s">
        <v>31</v>
      </c>
      <c r="B29" s="23"/>
      <c r="C29" s="21">
        <f>C28-C17</f>
        <v>3292292.8900000006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ht="15">
      <c r="A30" s="22"/>
      <c r="B30" s="23"/>
      <c r="C30" s="27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ht="21.75">
      <c r="A31" s="25"/>
      <c r="B31" s="68" t="s">
        <v>4</v>
      </c>
      <c r="C31" s="68"/>
      <c r="D31" s="68"/>
      <c r="E31" s="68"/>
      <c r="F31" s="68" t="s">
        <v>4</v>
      </c>
      <c r="G31" s="68"/>
      <c r="H31" s="68"/>
      <c r="I31" s="68"/>
      <c r="J31" s="68" t="s">
        <v>4</v>
      </c>
      <c r="K31" s="68"/>
      <c r="L31" s="68"/>
      <c r="M31" s="68"/>
      <c r="N31" s="68"/>
    </row>
    <row r="32" spans="1:14" ht="21.75">
      <c r="A32" s="25"/>
      <c r="B32" s="69" t="s">
        <v>35</v>
      </c>
      <c r="C32" s="69"/>
      <c r="D32" s="69"/>
      <c r="E32" s="69"/>
      <c r="F32" s="69" t="s">
        <v>90</v>
      </c>
      <c r="G32" s="69"/>
      <c r="H32" s="69"/>
      <c r="I32" s="69"/>
      <c r="J32" s="69" t="s">
        <v>38</v>
      </c>
      <c r="K32" s="69"/>
      <c r="L32" s="69"/>
      <c r="M32" s="69"/>
      <c r="N32" s="69"/>
    </row>
    <row r="33" spans="1:14" ht="21.75">
      <c r="A33" s="25"/>
      <c r="B33" s="68" t="s">
        <v>36</v>
      </c>
      <c r="C33" s="68"/>
      <c r="D33" s="68"/>
      <c r="E33" s="68"/>
      <c r="F33" s="68" t="s">
        <v>37</v>
      </c>
      <c r="G33" s="68"/>
      <c r="H33" s="68"/>
      <c r="I33" s="68"/>
      <c r="J33" s="68" t="s">
        <v>39</v>
      </c>
      <c r="K33" s="68"/>
      <c r="L33" s="68"/>
      <c r="M33" s="68"/>
      <c r="N33" s="68"/>
    </row>
    <row r="34" spans="1:14" ht="21.75">
      <c r="A34" s="25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</sheetData>
  <sheetProtection/>
  <mergeCells count="24">
    <mergeCell ref="A1:O1"/>
    <mergeCell ref="A2:O2"/>
    <mergeCell ref="A3:O3"/>
    <mergeCell ref="A4:A5"/>
    <mergeCell ref="B4:B5"/>
    <mergeCell ref="C4:C5"/>
    <mergeCell ref="F4:F5"/>
    <mergeCell ref="G4:G5"/>
    <mergeCell ref="L4:L5"/>
    <mergeCell ref="M4:M5"/>
    <mergeCell ref="N4:N5"/>
    <mergeCell ref="O4:O5"/>
    <mergeCell ref="B31:E31"/>
    <mergeCell ref="F31:I31"/>
    <mergeCell ref="J31:N31"/>
    <mergeCell ref="B32:E32"/>
    <mergeCell ref="F32:I32"/>
    <mergeCell ref="J32:N32"/>
    <mergeCell ref="B33:E33"/>
    <mergeCell ref="F33:I33"/>
    <mergeCell ref="J33:N33"/>
    <mergeCell ref="B34:E34"/>
    <mergeCell ref="F34:I34"/>
    <mergeCell ref="J34:N34"/>
  </mergeCells>
  <printOptions/>
  <pageMargins left="0.17" right="0.16" top="0.52" bottom="0.23" header="0.16" footer="0.16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3"/>
  <sheetViews>
    <sheetView zoomScale="150" zoomScaleNormal="150" zoomScalePageLayoutView="0" workbookViewId="0" topLeftCell="A1">
      <selection activeCell="E11" sqref="E11"/>
    </sheetView>
  </sheetViews>
  <sheetFormatPr defaultColWidth="10.7109375" defaultRowHeight="12.75"/>
  <cols>
    <col min="1" max="1" width="12.00390625" style="1" customWidth="1"/>
    <col min="2" max="2" width="12.00390625" style="24" customWidth="1"/>
    <col min="3" max="3" width="14.421875" style="24" customWidth="1"/>
    <col min="4" max="4" width="9.8515625" style="24" customWidth="1"/>
    <col min="5" max="5" width="15.421875" style="24" customWidth="1"/>
    <col min="6" max="6" width="14.7109375" style="24" customWidth="1"/>
    <col min="7" max="7" width="10.8515625" style="24" customWidth="1"/>
    <col min="8" max="8" width="9.421875" style="24" customWidth="1"/>
    <col min="9" max="16384" width="10.7109375" style="1" customWidth="1"/>
  </cols>
  <sheetData>
    <row r="1" spans="1:8" ht="16.5" customHeight="1">
      <c r="A1" s="58" t="s">
        <v>0</v>
      </c>
      <c r="B1" s="58"/>
      <c r="C1" s="58"/>
      <c r="D1" s="58"/>
      <c r="E1" s="58"/>
      <c r="F1" s="58"/>
      <c r="G1" s="58"/>
      <c r="H1" s="58"/>
    </row>
    <row r="2" spans="1:8" ht="15.75" customHeight="1">
      <c r="A2" s="59" t="s">
        <v>94</v>
      </c>
      <c r="B2" s="59"/>
      <c r="C2" s="59"/>
      <c r="D2" s="59"/>
      <c r="E2" s="59"/>
      <c r="F2" s="59"/>
      <c r="G2" s="59"/>
      <c r="H2" s="59"/>
    </row>
    <row r="3" spans="1:8" ht="18.75">
      <c r="A3" s="60" t="s">
        <v>92</v>
      </c>
      <c r="B3" s="60"/>
      <c r="C3" s="60"/>
      <c r="D3" s="60"/>
      <c r="E3" s="60"/>
      <c r="F3" s="60"/>
      <c r="G3" s="60"/>
      <c r="H3" s="60"/>
    </row>
    <row r="4" spans="1:8" ht="15">
      <c r="A4" s="61" t="s">
        <v>44</v>
      </c>
      <c r="B4" s="63" t="s">
        <v>45</v>
      </c>
      <c r="C4" s="65" t="s">
        <v>46</v>
      </c>
      <c r="D4" s="63" t="s">
        <v>5</v>
      </c>
      <c r="E4" s="32" t="s">
        <v>52</v>
      </c>
      <c r="F4" s="63" t="s">
        <v>96</v>
      </c>
      <c r="G4" s="63" t="s">
        <v>1</v>
      </c>
      <c r="H4" s="67"/>
    </row>
    <row r="5" spans="1:8" ht="15">
      <c r="A5" s="62"/>
      <c r="B5" s="64"/>
      <c r="C5" s="66"/>
      <c r="D5" s="64"/>
      <c r="E5" s="33" t="s">
        <v>95</v>
      </c>
      <c r="F5" s="64"/>
      <c r="G5" s="64"/>
      <c r="H5" s="67"/>
    </row>
    <row r="6" spans="1:8" ht="14.25" customHeight="1">
      <c r="A6" s="16" t="s">
        <v>54</v>
      </c>
      <c r="B6" s="16" t="s">
        <v>41</v>
      </c>
      <c r="C6" s="11" t="s">
        <v>47</v>
      </c>
      <c r="D6" s="13"/>
      <c r="E6" s="13"/>
      <c r="F6" s="13"/>
      <c r="G6" s="13">
        <v>0</v>
      </c>
      <c r="H6" s="8"/>
    </row>
    <row r="7" spans="1:8" ht="14.25" customHeight="1">
      <c r="A7" s="16"/>
      <c r="B7" s="16" t="s">
        <v>42</v>
      </c>
      <c r="C7" s="11" t="s">
        <v>47</v>
      </c>
      <c r="D7" s="13"/>
      <c r="E7" s="13"/>
      <c r="F7" s="13"/>
      <c r="G7" s="13">
        <f>E7+F7</f>
        <v>0</v>
      </c>
      <c r="H7" s="8"/>
    </row>
    <row r="8" spans="1:8" ht="14.25" customHeight="1">
      <c r="A8" s="14" t="s">
        <v>55</v>
      </c>
      <c r="B8" s="14" t="s">
        <v>2</v>
      </c>
      <c r="C8" s="11" t="s">
        <v>47</v>
      </c>
      <c r="D8" s="15"/>
      <c r="E8" s="15"/>
      <c r="F8" s="15"/>
      <c r="G8" s="13">
        <f aca="true" t="shared" si="0" ref="G8:G15">E8+F8</f>
        <v>0</v>
      </c>
      <c r="H8" s="8"/>
    </row>
    <row r="9" spans="1:8" ht="14.25" customHeight="1">
      <c r="A9" s="16"/>
      <c r="B9" s="16" t="s">
        <v>7</v>
      </c>
      <c r="C9" s="11" t="s">
        <v>47</v>
      </c>
      <c r="D9" s="13"/>
      <c r="E9" s="13"/>
      <c r="F9" s="13"/>
      <c r="G9" s="13">
        <f t="shared" si="0"/>
        <v>0</v>
      </c>
      <c r="H9" s="8"/>
    </row>
    <row r="10" spans="1:8" ht="14.25" customHeight="1">
      <c r="A10" s="16"/>
      <c r="B10" s="16" t="s">
        <v>8</v>
      </c>
      <c r="C10" s="11" t="s">
        <v>47</v>
      </c>
      <c r="D10" s="13"/>
      <c r="E10" s="15"/>
      <c r="F10" s="15"/>
      <c r="G10" s="13">
        <f t="shared" si="0"/>
        <v>0</v>
      </c>
      <c r="H10" s="31"/>
    </row>
    <row r="11" spans="1:8" ht="14.25" customHeight="1">
      <c r="A11" s="14"/>
      <c r="B11" s="14" t="s">
        <v>9</v>
      </c>
      <c r="C11" s="11" t="s">
        <v>47</v>
      </c>
      <c r="D11" s="15"/>
      <c r="E11" s="13"/>
      <c r="F11" s="13"/>
      <c r="G11" s="13">
        <f t="shared" si="0"/>
        <v>0</v>
      </c>
      <c r="H11" s="31"/>
    </row>
    <row r="12" spans="1:8" ht="14.25" customHeight="1">
      <c r="A12" s="16" t="s">
        <v>56</v>
      </c>
      <c r="B12" s="16" t="s">
        <v>34</v>
      </c>
      <c r="C12" s="11" t="s">
        <v>47</v>
      </c>
      <c r="D12" s="13"/>
      <c r="E12" s="13"/>
      <c r="F12" s="13"/>
      <c r="G12" s="13">
        <f t="shared" si="0"/>
        <v>0</v>
      </c>
      <c r="H12" s="8"/>
    </row>
    <row r="13" spans="1:8" ht="14.25" customHeight="1">
      <c r="A13" s="16"/>
      <c r="B13" s="16" t="s">
        <v>32</v>
      </c>
      <c r="C13" s="11" t="s">
        <v>47</v>
      </c>
      <c r="D13" s="13"/>
      <c r="E13" s="13"/>
      <c r="F13" s="13"/>
      <c r="G13" s="13">
        <f t="shared" si="0"/>
        <v>0</v>
      </c>
      <c r="H13" s="8"/>
    </row>
    <row r="14" spans="1:8" ht="14.25" customHeight="1">
      <c r="A14" s="16"/>
      <c r="B14" s="16" t="s">
        <v>32</v>
      </c>
      <c r="C14" s="11" t="s">
        <v>48</v>
      </c>
      <c r="D14" s="13"/>
      <c r="E14" s="13"/>
      <c r="F14" s="13">
        <v>2912000</v>
      </c>
      <c r="G14" s="13">
        <f>F14</f>
        <v>2912000</v>
      </c>
      <c r="H14" s="8"/>
    </row>
    <row r="15" spans="1:9" ht="14.25" customHeight="1">
      <c r="A15" s="16" t="s">
        <v>57</v>
      </c>
      <c r="B15" s="16" t="s">
        <v>10</v>
      </c>
      <c r="C15" s="11" t="s">
        <v>47</v>
      </c>
      <c r="D15" s="13"/>
      <c r="E15" s="13"/>
      <c r="F15" s="13"/>
      <c r="G15" s="13">
        <f t="shared" si="0"/>
        <v>0</v>
      </c>
      <c r="H15" s="8"/>
      <c r="I15" s="35"/>
    </row>
    <row r="16" spans="1:9" ht="15.75" thickBot="1">
      <c r="A16" s="17" t="s">
        <v>1</v>
      </c>
      <c r="B16" s="18">
        <f aca="true" t="shared" si="1" ref="B16:G16">SUM(B6:B15)</f>
        <v>0</v>
      </c>
      <c r="C16" s="18">
        <f t="shared" si="1"/>
        <v>0</v>
      </c>
      <c r="D16" s="18">
        <f t="shared" si="1"/>
        <v>0</v>
      </c>
      <c r="E16" s="18">
        <f t="shared" si="1"/>
        <v>0</v>
      </c>
      <c r="F16" s="18">
        <f t="shared" si="1"/>
        <v>2912000</v>
      </c>
      <c r="G16" s="18">
        <f t="shared" si="1"/>
        <v>2912000</v>
      </c>
      <c r="H16" s="8"/>
      <c r="I16" s="35"/>
    </row>
    <row r="17" spans="1:7" ht="15.75" thickTop="1">
      <c r="A17" s="22"/>
      <c r="B17" s="23"/>
      <c r="C17" s="27"/>
      <c r="D17" s="23"/>
      <c r="E17" s="23"/>
      <c r="F17" s="23"/>
      <c r="G17" s="23"/>
    </row>
    <row r="18" spans="1:7" ht="21.75">
      <c r="A18" s="25"/>
      <c r="B18" s="26"/>
      <c r="C18" s="26"/>
      <c r="D18" s="26"/>
      <c r="E18" s="26"/>
      <c r="F18" s="26"/>
      <c r="G18" s="29"/>
    </row>
    <row r="19" spans="1:7" ht="21.75">
      <c r="A19" s="25"/>
      <c r="B19" s="26"/>
      <c r="C19" s="26"/>
      <c r="D19" s="26"/>
      <c r="E19" s="26"/>
      <c r="F19" s="26"/>
      <c r="G19" s="29"/>
    </row>
    <row r="20" spans="1:7" ht="21.75">
      <c r="A20" s="25"/>
      <c r="B20" s="68"/>
      <c r="C20" s="68"/>
      <c r="D20" s="68"/>
      <c r="E20" s="68"/>
      <c r="F20" s="34"/>
      <c r="G20" s="34"/>
    </row>
    <row r="21" spans="1:7" ht="21.75">
      <c r="A21" s="25"/>
      <c r="B21" s="69"/>
      <c r="C21" s="69"/>
      <c r="D21" s="69"/>
      <c r="E21" s="69"/>
      <c r="F21" s="26"/>
      <c r="G21" s="26"/>
    </row>
    <row r="22" spans="1:7" ht="21.75">
      <c r="A22" s="25"/>
      <c r="B22" s="68"/>
      <c r="C22" s="68"/>
      <c r="D22" s="68"/>
      <c r="E22" s="68"/>
      <c r="F22" s="34"/>
      <c r="G22" s="34"/>
    </row>
    <row r="23" spans="1:7" ht="21.75">
      <c r="A23" s="25"/>
      <c r="B23" s="68"/>
      <c r="C23" s="68"/>
      <c r="D23" s="68"/>
      <c r="E23" s="68"/>
      <c r="F23" s="34"/>
      <c r="G23" s="34"/>
    </row>
  </sheetData>
  <sheetProtection/>
  <mergeCells count="14">
    <mergeCell ref="B20:E20"/>
    <mergeCell ref="B21:E21"/>
    <mergeCell ref="B22:E22"/>
    <mergeCell ref="B23:E23"/>
    <mergeCell ref="A1:H1"/>
    <mergeCell ref="A2:H2"/>
    <mergeCell ref="A3:H3"/>
    <mergeCell ref="A4:A5"/>
    <mergeCell ref="B4:B5"/>
    <mergeCell ref="C4:C5"/>
    <mergeCell ref="D4:D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4"/>
  <sheetViews>
    <sheetView tabSelected="1" zoomScale="150" zoomScaleNormal="150" zoomScalePageLayoutView="0" workbookViewId="0" topLeftCell="A4">
      <selection activeCell="D15" sqref="D15"/>
    </sheetView>
  </sheetViews>
  <sheetFormatPr defaultColWidth="10.7109375" defaultRowHeight="12.75"/>
  <cols>
    <col min="1" max="1" width="8.421875" style="1" customWidth="1"/>
    <col min="2" max="2" width="8.140625" style="24" customWidth="1"/>
    <col min="3" max="3" width="19.57421875" style="24" customWidth="1"/>
    <col min="4" max="4" width="15.140625" style="24" customWidth="1"/>
    <col min="5" max="5" width="13.421875" style="24" customWidth="1"/>
    <col min="6" max="6" width="14.421875" style="24" customWidth="1"/>
    <col min="7" max="7" width="9.421875" style="24" customWidth="1"/>
    <col min="8" max="16384" width="10.7109375" style="1" customWidth="1"/>
  </cols>
  <sheetData>
    <row r="2" spans="1:7" ht="16.5" customHeight="1">
      <c r="A2" s="58" t="s">
        <v>0</v>
      </c>
      <c r="B2" s="58"/>
      <c r="C2" s="58"/>
      <c r="D2" s="58"/>
      <c r="E2" s="58"/>
      <c r="F2" s="58"/>
      <c r="G2" s="58"/>
    </row>
    <row r="3" spans="1:7" ht="15.75" customHeight="1">
      <c r="A3" s="59" t="s">
        <v>43</v>
      </c>
      <c r="B3" s="59"/>
      <c r="C3" s="59"/>
      <c r="D3" s="59"/>
      <c r="E3" s="59"/>
      <c r="F3" s="59"/>
      <c r="G3" s="59"/>
    </row>
    <row r="4" spans="1:7" ht="18.75">
      <c r="A4" s="60" t="s">
        <v>92</v>
      </c>
      <c r="B4" s="60"/>
      <c r="C4" s="60"/>
      <c r="D4" s="60"/>
      <c r="E4" s="60"/>
      <c r="F4" s="60"/>
      <c r="G4" s="60"/>
    </row>
    <row r="5" spans="1:7" ht="15">
      <c r="A5" s="61" t="s">
        <v>44</v>
      </c>
      <c r="B5" s="63" t="s">
        <v>45</v>
      </c>
      <c r="C5" s="65" t="s">
        <v>46</v>
      </c>
      <c r="D5" s="63" t="s">
        <v>5</v>
      </c>
      <c r="E5" s="63" t="s">
        <v>6</v>
      </c>
      <c r="F5" s="63" t="s">
        <v>1</v>
      </c>
      <c r="G5" s="67"/>
    </row>
    <row r="6" spans="1:7" ht="15">
      <c r="A6" s="62"/>
      <c r="B6" s="64"/>
      <c r="C6" s="66"/>
      <c r="D6" s="64"/>
      <c r="E6" s="64"/>
      <c r="F6" s="64"/>
      <c r="G6" s="67"/>
    </row>
    <row r="7" spans="1:7" ht="13.5" customHeight="1">
      <c r="A7" s="37" t="s">
        <v>6</v>
      </c>
      <c r="B7" s="38" t="s">
        <v>6</v>
      </c>
      <c r="C7" s="11" t="s">
        <v>47</v>
      </c>
      <c r="D7" s="12">
        <v>865240</v>
      </c>
      <c r="E7" s="11">
        <v>730734.41</v>
      </c>
      <c r="F7" s="11">
        <f>E7</f>
        <v>730734.41</v>
      </c>
      <c r="G7" s="8"/>
    </row>
    <row r="8" spans="1:7" ht="14.25" customHeight="1">
      <c r="A8" s="16"/>
      <c r="B8" s="13"/>
      <c r="C8" s="11" t="s">
        <v>49</v>
      </c>
      <c r="D8" s="13"/>
      <c r="E8" s="13">
        <v>6135000</v>
      </c>
      <c r="F8" s="13">
        <f>E8</f>
        <v>6135000</v>
      </c>
      <c r="G8" s="8"/>
    </row>
    <row r="9" spans="1:7" ht="14.25" customHeight="1">
      <c r="A9" s="16"/>
      <c r="B9" s="13"/>
      <c r="C9" s="11" t="s">
        <v>50</v>
      </c>
      <c r="D9" s="13"/>
      <c r="E9" s="13">
        <v>1194400</v>
      </c>
      <c r="F9" s="13">
        <f>E9</f>
        <v>1194400</v>
      </c>
      <c r="G9" s="8"/>
    </row>
    <row r="10" spans="1:7" ht="14.25" customHeight="1">
      <c r="A10" s="14"/>
      <c r="B10" s="15"/>
      <c r="C10" s="11" t="s">
        <v>51</v>
      </c>
      <c r="D10" s="15"/>
      <c r="E10" s="13">
        <v>7385</v>
      </c>
      <c r="F10" s="13">
        <f>E10</f>
        <v>7385</v>
      </c>
      <c r="G10" s="8"/>
    </row>
    <row r="11" spans="1:7" ht="14.25" customHeight="1">
      <c r="A11" s="16"/>
      <c r="B11" s="13"/>
      <c r="C11" s="11"/>
      <c r="D11" s="13"/>
      <c r="E11" s="13"/>
      <c r="F11" s="13"/>
      <c r="G11" s="8"/>
    </row>
    <row r="12" spans="1:7" ht="14.25" customHeight="1">
      <c r="A12" s="16"/>
      <c r="B12" s="13"/>
      <c r="C12" s="11"/>
      <c r="D12" s="13"/>
      <c r="E12" s="13"/>
      <c r="F12" s="15"/>
      <c r="G12" s="31"/>
    </row>
    <row r="13" spans="1:7" ht="14.25" customHeight="1">
      <c r="A13" s="14"/>
      <c r="B13" s="15"/>
      <c r="C13" s="11"/>
      <c r="D13" s="15"/>
      <c r="E13" s="13"/>
      <c r="F13" s="13"/>
      <c r="G13" s="31"/>
    </row>
    <row r="14" spans="1:7" ht="14.25" customHeight="1">
      <c r="A14" s="16"/>
      <c r="B14" s="13"/>
      <c r="C14" s="11"/>
      <c r="D14" s="13"/>
      <c r="E14" s="15"/>
      <c r="F14" s="13"/>
      <c r="G14" s="8"/>
    </row>
    <row r="15" spans="1:7" ht="14.25" customHeight="1">
      <c r="A15" s="16"/>
      <c r="B15" s="13"/>
      <c r="C15" s="11"/>
      <c r="D15" s="13"/>
      <c r="E15" s="13"/>
      <c r="F15" s="13"/>
      <c r="G15" s="8"/>
    </row>
    <row r="16" spans="1:8" ht="14.25" customHeight="1">
      <c r="A16" s="16"/>
      <c r="B16" s="13"/>
      <c r="C16" s="11"/>
      <c r="D16" s="13"/>
      <c r="E16" s="13"/>
      <c r="F16" s="13"/>
      <c r="G16" s="8"/>
      <c r="H16" s="35"/>
    </row>
    <row r="17" spans="1:8" ht="14.25" customHeight="1">
      <c r="A17" s="14"/>
      <c r="B17" s="15"/>
      <c r="C17" s="15"/>
      <c r="D17" s="15"/>
      <c r="E17" s="15"/>
      <c r="F17" s="15"/>
      <c r="G17" s="8"/>
      <c r="H17" s="36"/>
    </row>
    <row r="18" spans="1:8" ht="15.75" thickBot="1">
      <c r="A18" s="70" t="s">
        <v>1</v>
      </c>
      <c r="B18" s="71"/>
      <c r="C18" s="72"/>
      <c r="D18" s="18">
        <f>D7</f>
        <v>865240</v>
      </c>
      <c r="E18" s="18">
        <f>E7+E8+E9+E10</f>
        <v>8067519.41</v>
      </c>
      <c r="F18" s="18">
        <f>F7+F8+F9+F10</f>
        <v>8067519.41</v>
      </c>
      <c r="G18" s="8"/>
      <c r="H18" s="35"/>
    </row>
    <row r="19" spans="1:6" ht="22.5" thickTop="1">
      <c r="A19" s="25"/>
      <c r="B19" s="26"/>
      <c r="C19" s="26"/>
      <c r="D19" s="26"/>
      <c r="E19" s="26"/>
      <c r="F19" s="29"/>
    </row>
    <row r="20" spans="1:6" ht="21.75">
      <c r="A20" s="25"/>
      <c r="B20" s="26"/>
      <c r="C20" s="26"/>
      <c r="D20" s="26"/>
      <c r="E20" s="26"/>
      <c r="F20" s="29"/>
    </row>
    <row r="21" spans="1:6" ht="21.75">
      <c r="A21" s="25"/>
      <c r="B21" s="68"/>
      <c r="C21" s="68"/>
      <c r="D21" s="68"/>
      <c r="E21" s="68"/>
      <c r="F21" s="68"/>
    </row>
    <row r="22" spans="1:6" ht="21.75">
      <c r="A22" s="25"/>
      <c r="B22" s="69"/>
      <c r="C22" s="69"/>
      <c r="D22" s="69"/>
      <c r="E22" s="69"/>
      <c r="F22" s="69"/>
    </row>
    <row r="23" spans="1:6" ht="21.75">
      <c r="A23" s="25"/>
      <c r="B23" s="68"/>
      <c r="C23" s="68"/>
      <c r="D23" s="68"/>
      <c r="E23" s="68"/>
      <c r="F23" s="68"/>
    </row>
    <row r="24" spans="1:6" ht="21.75">
      <c r="A24" s="25"/>
      <c r="B24" s="68"/>
      <c r="C24" s="68"/>
      <c r="D24" s="68"/>
      <c r="E24" s="68"/>
      <c r="F24" s="68"/>
    </row>
  </sheetData>
  <sheetProtection/>
  <mergeCells count="19">
    <mergeCell ref="G5:G6"/>
    <mergeCell ref="B21:D21"/>
    <mergeCell ref="E21:F21"/>
    <mergeCell ref="B22:D22"/>
    <mergeCell ref="E22:F22"/>
    <mergeCell ref="A2:G2"/>
    <mergeCell ref="A3:G3"/>
    <mergeCell ref="A4:G4"/>
    <mergeCell ref="A5:A6"/>
    <mergeCell ref="B5:B6"/>
    <mergeCell ref="D5:D6"/>
    <mergeCell ref="A18:C18"/>
    <mergeCell ref="B23:D23"/>
    <mergeCell ref="E23:F23"/>
    <mergeCell ref="B24:D24"/>
    <mergeCell ref="E24:F24"/>
    <mergeCell ref="C5:C6"/>
    <mergeCell ref="E5:E6"/>
    <mergeCell ref="F5:F6"/>
  </mergeCells>
  <printOptions/>
  <pageMargins left="1.46" right="0.6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="150" zoomScaleNormal="150" zoomScalePageLayoutView="0" workbookViewId="0" topLeftCell="A1">
      <selection activeCell="E10" sqref="E10"/>
    </sheetView>
  </sheetViews>
  <sheetFormatPr defaultColWidth="10.7109375" defaultRowHeight="12.75"/>
  <cols>
    <col min="1" max="1" width="13.57421875" style="1" customWidth="1"/>
    <col min="2" max="2" width="12.00390625" style="24" customWidth="1"/>
    <col min="3" max="3" width="15.57421875" style="24" customWidth="1"/>
    <col min="4" max="4" width="11.28125" style="24" customWidth="1"/>
    <col min="5" max="5" width="11.8515625" style="24" customWidth="1"/>
    <col min="6" max="6" width="11.28125" style="24" customWidth="1"/>
    <col min="7" max="7" width="10.00390625" style="24" customWidth="1"/>
    <col min="8" max="8" width="9.421875" style="24" customWidth="1"/>
    <col min="9" max="16384" width="10.7109375" style="1" customWidth="1"/>
  </cols>
  <sheetData>
    <row r="1" spans="1:8" ht="16.5" customHeight="1">
      <c r="A1" s="58" t="s">
        <v>0</v>
      </c>
      <c r="B1" s="58"/>
      <c r="C1" s="58"/>
      <c r="D1" s="58"/>
      <c r="E1" s="58"/>
      <c r="F1" s="58"/>
      <c r="G1" s="58"/>
      <c r="H1" s="58"/>
    </row>
    <row r="2" spans="1:8" ht="15.75" customHeight="1">
      <c r="A2" s="59" t="s">
        <v>78</v>
      </c>
      <c r="B2" s="59"/>
      <c r="C2" s="59"/>
      <c r="D2" s="59"/>
      <c r="E2" s="59"/>
      <c r="F2" s="59"/>
      <c r="G2" s="59"/>
      <c r="H2" s="59"/>
    </row>
    <row r="3" spans="1:8" ht="18.75">
      <c r="A3" s="60" t="s">
        <v>92</v>
      </c>
      <c r="B3" s="60"/>
      <c r="C3" s="60"/>
      <c r="D3" s="60"/>
      <c r="E3" s="60"/>
      <c r="F3" s="60"/>
      <c r="G3" s="60"/>
      <c r="H3" s="60"/>
    </row>
    <row r="4" spans="1:8" ht="15">
      <c r="A4" s="61" t="s">
        <v>44</v>
      </c>
      <c r="B4" s="63" t="s">
        <v>45</v>
      </c>
      <c r="C4" s="65" t="s">
        <v>46</v>
      </c>
      <c r="D4" s="63" t="s">
        <v>5</v>
      </c>
      <c r="E4" s="63" t="s">
        <v>52</v>
      </c>
      <c r="F4" s="63" t="s">
        <v>53</v>
      </c>
      <c r="G4" s="63" t="s">
        <v>1</v>
      </c>
      <c r="H4" s="67"/>
    </row>
    <row r="5" spans="1:8" ht="15">
      <c r="A5" s="62"/>
      <c r="B5" s="64"/>
      <c r="C5" s="66"/>
      <c r="D5" s="64"/>
      <c r="E5" s="64"/>
      <c r="F5" s="64"/>
      <c r="G5" s="64"/>
      <c r="H5" s="67"/>
    </row>
    <row r="6" spans="1:8" ht="14.25" customHeight="1">
      <c r="A6" s="16" t="s">
        <v>54</v>
      </c>
      <c r="B6" s="16" t="s">
        <v>41</v>
      </c>
      <c r="C6" s="11" t="s">
        <v>47</v>
      </c>
      <c r="D6" s="13">
        <v>2744100</v>
      </c>
      <c r="E6" s="13">
        <v>2743920</v>
      </c>
      <c r="F6" s="13"/>
      <c r="G6" s="13">
        <f>E6+F6</f>
        <v>2743920</v>
      </c>
      <c r="H6" s="8"/>
    </row>
    <row r="7" spans="1:8" ht="14.25" customHeight="1">
      <c r="A7" s="16"/>
      <c r="B7" s="16" t="s">
        <v>42</v>
      </c>
      <c r="C7" s="11" t="s">
        <v>47</v>
      </c>
      <c r="D7" s="13">
        <f>1995400+3674640</f>
        <v>5670040</v>
      </c>
      <c r="E7" s="13">
        <v>3197836</v>
      </c>
      <c r="F7" s="13">
        <v>1735756</v>
      </c>
      <c r="G7" s="13">
        <f aca="true" t="shared" si="0" ref="G7:G15">E7+F7</f>
        <v>4933592</v>
      </c>
      <c r="H7" s="8"/>
    </row>
    <row r="8" spans="1:8" ht="14.25" customHeight="1">
      <c r="A8" s="14" t="s">
        <v>55</v>
      </c>
      <c r="B8" s="14" t="s">
        <v>2</v>
      </c>
      <c r="C8" s="11" t="s">
        <v>47</v>
      </c>
      <c r="D8" s="15">
        <f>139400+347000</f>
        <v>486400</v>
      </c>
      <c r="E8" s="15">
        <v>280320</v>
      </c>
      <c r="F8" s="13">
        <v>126400</v>
      </c>
      <c r="G8" s="13">
        <f t="shared" si="0"/>
        <v>406720</v>
      </c>
      <c r="H8" s="8"/>
    </row>
    <row r="9" spans="1:8" ht="14.25" customHeight="1">
      <c r="A9" s="16"/>
      <c r="B9" s="16" t="s">
        <v>7</v>
      </c>
      <c r="C9" s="11" t="s">
        <v>47</v>
      </c>
      <c r="D9" s="13">
        <f>419000+1166000</f>
        <v>1585000</v>
      </c>
      <c r="E9" s="13">
        <v>1183805.89</v>
      </c>
      <c r="F9" s="13">
        <v>213264</v>
      </c>
      <c r="G9" s="13">
        <f t="shared" si="0"/>
        <v>1397069.89</v>
      </c>
      <c r="H9" s="8"/>
    </row>
    <row r="10" spans="1:8" ht="14.25" customHeight="1">
      <c r="A10" s="16"/>
      <c r="B10" s="16" t="s">
        <v>7</v>
      </c>
      <c r="C10" s="11" t="s">
        <v>48</v>
      </c>
      <c r="D10" s="13"/>
      <c r="E10" s="15">
        <v>74000</v>
      </c>
      <c r="F10" s="13"/>
      <c r="G10" s="13">
        <f t="shared" si="0"/>
        <v>74000</v>
      </c>
      <c r="H10" s="8"/>
    </row>
    <row r="11" spans="1:8" ht="14.25" customHeight="1">
      <c r="A11" s="16"/>
      <c r="B11" s="16" t="s">
        <v>8</v>
      </c>
      <c r="C11" s="39" t="s">
        <v>47</v>
      </c>
      <c r="D11" s="13">
        <f>140000+420000</f>
        <v>560000</v>
      </c>
      <c r="E11" s="15">
        <v>318723</v>
      </c>
      <c r="F11" s="13">
        <v>121901.05</v>
      </c>
      <c r="G11" s="13">
        <f t="shared" si="0"/>
        <v>440624.05</v>
      </c>
      <c r="H11" s="31"/>
    </row>
    <row r="12" spans="1:8" ht="14.25" customHeight="1">
      <c r="A12" s="14"/>
      <c r="B12" s="14" t="s">
        <v>9</v>
      </c>
      <c r="C12" s="11" t="s">
        <v>47</v>
      </c>
      <c r="D12" s="15">
        <f>10000+326100</f>
        <v>336100</v>
      </c>
      <c r="E12" s="13">
        <v>302964.59</v>
      </c>
      <c r="F12" s="13"/>
      <c r="G12" s="13">
        <f t="shared" si="0"/>
        <v>302964.59</v>
      </c>
      <c r="H12" s="31"/>
    </row>
    <row r="13" spans="1:8" ht="14.25" customHeight="1">
      <c r="A13" s="16" t="s">
        <v>56</v>
      </c>
      <c r="B13" s="16" t="s">
        <v>34</v>
      </c>
      <c r="C13" s="11" t="s">
        <v>47</v>
      </c>
      <c r="D13" s="13">
        <f>26000+103000</f>
        <v>129000</v>
      </c>
      <c r="E13" s="13">
        <v>101100</v>
      </c>
      <c r="F13" s="15"/>
      <c r="G13" s="13">
        <f t="shared" si="0"/>
        <v>101100</v>
      </c>
      <c r="H13" s="8"/>
    </row>
    <row r="14" spans="1:8" ht="14.25" customHeight="1">
      <c r="A14" s="16"/>
      <c r="B14" s="16" t="s">
        <v>32</v>
      </c>
      <c r="C14" s="11" t="s">
        <v>47</v>
      </c>
      <c r="D14" s="13">
        <v>0</v>
      </c>
      <c r="E14" s="13"/>
      <c r="F14" s="13"/>
      <c r="G14" s="13">
        <f t="shared" si="0"/>
        <v>0</v>
      </c>
      <c r="H14" s="8"/>
    </row>
    <row r="15" spans="1:9" ht="14.25" customHeight="1">
      <c r="A15" s="16" t="s">
        <v>57</v>
      </c>
      <c r="B15" s="16" t="s">
        <v>10</v>
      </c>
      <c r="C15" s="11" t="s">
        <v>47</v>
      </c>
      <c r="D15" s="13">
        <v>0</v>
      </c>
      <c r="E15" s="13"/>
      <c r="F15" s="13"/>
      <c r="G15" s="13">
        <f t="shared" si="0"/>
        <v>0</v>
      </c>
      <c r="H15" s="8"/>
      <c r="I15" s="35"/>
    </row>
    <row r="16" spans="1:9" ht="15.75" thickBot="1">
      <c r="A16" s="17" t="s">
        <v>1</v>
      </c>
      <c r="B16" s="18">
        <f aca="true" t="shared" si="1" ref="B16:G16">SUM(B6:B15)</f>
        <v>0</v>
      </c>
      <c r="C16" s="18">
        <f t="shared" si="1"/>
        <v>0</v>
      </c>
      <c r="D16" s="18">
        <f t="shared" si="1"/>
        <v>11510640</v>
      </c>
      <c r="E16" s="18">
        <f t="shared" si="1"/>
        <v>8202669.4799999995</v>
      </c>
      <c r="F16" s="18">
        <f t="shared" si="1"/>
        <v>2197321.05</v>
      </c>
      <c r="G16" s="18">
        <f t="shared" si="1"/>
        <v>10399990.530000001</v>
      </c>
      <c r="H16" s="8"/>
      <c r="I16" s="35"/>
    </row>
    <row r="17" spans="1:7" ht="15.75" thickTop="1">
      <c r="A17" s="22"/>
      <c r="B17" s="23"/>
      <c r="C17" s="27"/>
      <c r="D17" s="23"/>
      <c r="E17" s="23"/>
      <c r="F17" s="23"/>
      <c r="G17" s="23"/>
    </row>
    <row r="18" spans="1:7" ht="21.75">
      <c r="A18" s="25"/>
      <c r="B18" s="26"/>
      <c r="C18" s="26"/>
      <c r="D18" s="26"/>
      <c r="E18" s="26"/>
      <c r="F18" s="26"/>
      <c r="G18" s="29"/>
    </row>
    <row r="19" spans="1:7" ht="21.75">
      <c r="A19" s="25"/>
      <c r="B19" s="26"/>
      <c r="C19" s="26"/>
      <c r="D19" s="26"/>
      <c r="E19" s="26"/>
      <c r="F19" s="26"/>
      <c r="G19" s="29"/>
    </row>
    <row r="20" spans="1:7" ht="21.75">
      <c r="A20" s="25"/>
      <c r="B20" s="68"/>
      <c r="C20" s="68"/>
      <c r="D20" s="68"/>
      <c r="E20" s="68"/>
      <c r="F20" s="68"/>
      <c r="G20" s="68"/>
    </row>
    <row r="21" spans="1:7" ht="21.75">
      <c r="A21" s="25"/>
      <c r="B21" s="69"/>
      <c r="C21" s="69"/>
      <c r="D21" s="69"/>
      <c r="E21" s="69"/>
      <c r="F21" s="69"/>
      <c r="G21" s="69"/>
    </row>
    <row r="22" spans="1:7" ht="21.75">
      <c r="A22" s="25"/>
      <c r="B22" s="68"/>
      <c r="C22" s="68"/>
      <c r="D22" s="68"/>
      <c r="E22" s="68"/>
      <c r="F22" s="68"/>
      <c r="G22" s="68"/>
    </row>
    <row r="23" spans="1:7" ht="21.75">
      <c r="A23" s="25"/>
      <c r="B23" s="68"/>
      <c r="C23" s="68"/>
      <c r="D23" s="68"/>
      <c r="E23" s="68"/>
      <c r="F23" s="68"/>
      <c r="G23" s="68"/>
    </row>
  </sheetData>
  <sheetProtection/>
  <mergeCells count="19">
    <mergeCell ref="E4:E5"/>
    <mergeCell ref="A1:H1"/>
    <mergeCell ref="A2:H2"/>
    <mergeCell ref="A3:H3"/>
    <mergeCell ref="A4:A5"/>
    <mergeCell ref="B4:B5"/>
    <mergeCell ref="C4:C5"/>
    <mergeCell ref="F4:F5"/>
    <mergeCell ref="G4:G5"/>
    <mergeCell ref="B22:E22"/>
    <mergeCell ref="F22:G22"/>
    <mergeCell ref="B23:E23"/>
    <mergeCell ref="F23:G23"/>
    <mergeCell ref="H4:H5"/>
    <mergeCell ref="B20:E20"/>
    <mergeCell ref="F20:G20"/>
    <mergeCell ref="B21:E21"/>
    <mergeCell ref="F21:G21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="150" zoomScaleNormal="150" zoomScalePageLayoutView="0" workbookViewId="0" topLeftCell="A1">
      <selection activeCell="E18" sqref="E18"/>
    </sheetView>
  </sheetViews>
  <sheetFormatPr defaultColWidth="10.7109375" defaultRowHeight="12.75"/>
  <cols>
    <col min="1" max="1" width="13.57421875" style="1" customWidth="1"/>
    <col min="2" max="2" width="12.00390625" style="24" customWidth="1"/>
    <col min="3" max="3" width="12.28125" style="24" customWidth="1"/>
    <col min="4" max="4" width="11.28125" style="24" customWidth="1"/>
    <col min="5" max="5" width="17.28125" style="24" customWidth="1"/>
    <col min="6" max="6" width="12.140625" style="24" customWidth="1"/>
    <col min="7" max="7" width="9.421875" style="24" customWidth="1"/>
    <col min="8" max="16384" width="10.7109375" style="1" customWidth="1"/>
  </cols>
  <sheetData>
    <row r="1" spans="1:7" ht="16.5" customHeight="1">
      <c r="A1" s="58" t="s">
        <v>0</v>
      </c>
      <c r="B1" s="58"/>
      <c r="C1" s="58"/>
      <c r="D1" s="58"/>
      <c r="E1" s="58"/>
      <c r="F1" s="58"/>
      <c r="G1" s="58"/>
    </row>
    <row r="2" spans="1:7" ht="15.75" customHeight="1">
      <c r="A2" s="59" t="s">
        <v>79</v>
      </c>
      <c r="B2" s="59"/>
      <c r="C2" s="59"/>
      <c r="D2" s="59"/>
      <c r="E2" s="59"/>
      <c r="F2" s="59"/>
      <c r="G2" s="59"/>
    </row>
    <row r="3" spans="1:7" ht="18.75">
      <c r="A3" s="60" t="s">
        <v>92</v>
      </c>
      <c r="B3" s="60"/>
      <c r="C3" s="60"/>
      <c r="D3" s="60"/>
      <c r="E3" s="60"/>
      <c r="F3" s="60"/>
      <c r="G3" s="60"/>
    </row>
    <row r="4" spans="1:7" ht="15">
      <c r="A4" s="61" t="s">
        <v>44</v>
      </c>
      <c r="B4" s="63" t="s">
        <v>45</v>
      </c>
      <c r="C4" s="65" t="s">
        <v>46</v>
      </c>
      <c r="D4" s="63" t="s">
        <v>5</v>
      </c>
      <c r="E4" s="32" t="s">
        <v>52</v>
      </c>
      <c r="F4" s="63" t="s">
        <v>1</v>
      </c>
      <c r="G4" s="67"/>
    </row>
    <row r="5" spans="1:7" ht="15">
      <c r="A5" s="62"/>
      <c r="B5" s="64"/>
      <c r="C5" s="66"/>
      <c r="D5" s="64"/>
      <c r="E5" s="33" t="s">
        <v>58</v>
      </c>
      <c r="F5" s="64"/>
      <c r="G5" s="67"/>
    </row>
    <row r="6" spans="1:7" ht="14.25" customHeight="1">
      <c r="A6" s="16" t="s">
        <v>54</v>
      </c>
      <c r="B6" s="16" t="s">
        <v>41</v>
      </c>
      <c r="C6" s="11" t="s">
        <v>47</v>
      </c>
      <c r="D6" s="13"/>
      <c r="E6" s="13"/>
      <c r="F6" s="13">
        <f aca="true" t="shared" si="0" ref="F6:F14">SUM(E6:E6)</f>
        <v>0</v>
      </c>
      <c r="G6" s="8"/>
    </row>
    <row r="7" spans="1:7" ht="14.25" customHeight="1">
      <c r="A7" s="16"/>
      <c r="B7" s="16" t="s">
        <v>42</v>
      </c>
      <c r="C7" s="11" t="s">
        <v>47</v>
      </c>
      <c r="D7" s="13"/>
      <c r="E7" s="13"/>
      <c r="F7" s="13">
        <f t="shared" si="0"/>
        <v>0</v>
      </c>
      <c r="G7" s="8"/>
    </row>
    <row r="8" spans="1:7" ht="14.25" customHeight="1">
      <c r="A8" s="14" t="s">
        <v>55</v>
      </c>
      <c r="B8" s="14" t="s">
        <v>2</v>
      </c>
      <c r="C8" s="11" t="s">
        <v>47</v>
      </c>
      <c r="D8" s="15"/>
      <c r="E8" s="15"/>
      <c r="F8" s="13">
        <f t="shared" si="0"/>
        <v>0</v>
      </c>
      <c r="G8" s="8"/>
    </row>
    <row r="9" spans="1:7" ht="14.25" customHeight="1">
      <c r="A9" s="16"/>
      <c r="B9" s="16" t="s">
        <v>7</v>
      </c>
      <c r="C9" s="11" t="s">
        <v>47</v>
      </c>
      <c r="D9" s="13">
        <v>62000</v>
      </c>
      <c r="E9" s="13">
        <v>44703</v>
      </c>
      <c r="F9" s="13">
        <f t="shared" si="0"/>
        <v>44703</v>
      </c>
      <c r="G9" s="8"/>
    </row>
    <row r="10" spans="1:7" ht="14.25" customHeight="1">
      <c r="A10" s="16"/>
      <c r="B10" s="16" t="s">
        <v>8</v>
      </c>
      <c r="C10" s="11" t="s">
        <v>47</v>
      </c>
      <c r="D10" s="13">
        <v>33000</v>
      </c>
      <c r="E10" s="15">
        <v>33000</v>
      </c>
      <c r="F10" s="13">
        <f t="shared" si="0"/>
        <v>33000</v>
      </c>
      <c r="G10" s="31"/>
    </row>
    <row r="11" spans="1:7" ht="14.25" customHeight="1">
      <c r="A11" s="14"/>
      <c r="B11" s="14" t="s">
        <v>9</v>
      </c>
      <c r="C11" s="11" t="s">
        <v>47</v>
      </c>
      <c r="D11" s="15"/>
      <c r="E11" s="13" t="s">
        <v>93</v>
      </c>
      <c r="F11" s="13">
        <f t="shared" si="0"/>
        <v>0</v>
      </c>
      <c r="G11" s="31"/>
    </row>
    <row r="12" spans="1:7" ht="14.25" customHeight="1">
      <c r="A12" s="16" t="s">
        <v>56</v>
      </c>
      <c r="B12" s="16" t="s">
        <v>34</v>
      </c>
      <c r="C12" s="11" t="s">
        <v>47</v>
      </c>
      <c r="D12" s="13"/>
      <c r="E12" s="13"/>
      <c r="F12" s="13">
        <f t="shared" si="0"/>
        <v>0</v>
      </c>
      <c r="G12" s="8"/>
    </row>
    <row r="13" spans="1:7" ht="14.25" customHeight="1">
      <c r="A13" s="16"/>
      <c r="B13" s="16" t="s">
        <v>32</v>
      </c>
      <c r="C13" s="11" t="s">
        <v>47</v>
      </c>
      <c r="D13" s="13"/>
      <c r="E13" s="13"/>
      <c r="F13" s="13">
        <f t="shared" si="0"/>
        <v>0</v>
      </c>
      <c r="G13" s="8"/>
    </row>
    <row r="14" spans="1:8" ht="14.25" customHeight="1">
      <c r="A14" s="16" t="s">
        <v>57</v>
      </c>
      <c r="B14" s="16" t="s">
        <v>10</v>
      </c>
      <c r="C14" s="11" t="s">
        <v>47</v>
      </c>
      <c r="D14" s="13"/>
      <c r="E14" s="13"/>
      <c r="F14" s="13">
        <f t="shared" si="0"/>
        <v>0</v>
      </c>
      <c r="G14" s="8"/>
      <c r="H14" s="35"/>
    </row>
    <row r="15" spans="1:8" ht="15.75" thickBot="1">
      <c r="A15" s="17" t="s">
        <v>1</v>
      </c>
      <c r="B15" s="18">
        <f>SUM(B6:B14)</f>
        <v>0</v>
      </c>
      <c r="C15" s="18">
        <f>SUM(C6:C14)</f>
        <v>0</v>
      </c>
      <c r="D15" s="18">
        <f>SUM(D6:D14)</f>
        <v>95000</v>
      </c>
      <c r="E15" s="18">
        <f>SUM(E9:E14)</f>
        <v>77703</v>
      </c>
      <c r="F15" s="18">
        <f>SUM(F9:F14)</f>
        <v>77703</v>
      </c>
      <c r="G15" s="8"/>
      <c r="H15" s="35"/>
    </row>
    <row r="16" spans="1:6" ht="15.75" thickTop="1">
      <c r="A16" s="22"/>
      <c r="B16" s="23"/>
      <c r="C16" s="27"/>
      <c r="D16" s="23"/>
      <c r="E16" s="23"/>
      <c r="F16" s="23"/>
    </row>
    <row r="17" spans="1:6" ht="21.75">
      <c r="A17" s="25"/>
      <c r="B17" s="26"/>
      <c r="C17" s="26"/>
      <c r="D17" s="26"/>
      <c r="E17" s="26"/>
      <c r="F17" s="29"/>
    </row>
    <row r="18" spans="1:6" ht="21.75">
      <c r="A18" s="25"/>
      <c r="B18" s="26"/>
      <c r="C18" s="26"/>
      <c r="D18" s="26"/>
      <c r="E18" s="26"/>
      <c r="F18" s="29"/>
    </row>
    <row r="19" spans="1:6" ht="21.75">
      <c r="A19" s="25"/>
      <c r="B19" s="68"/>
      <c r="C19" s="68"/>
      <c r="D19" s="68"/>
      <c r="E19" s="68"/>
      <c r="F19" s="34"/>
    </row>
    <row r="20" spans="1:6" ht="21.75">
      <c r="A20" s="25"/>
      <c r="B20" s="69"/>
      <c r="C20" s="69"/>
      <c r="D20" s="69"/>
      <c r="E20" s="69"/>
      <c r="F20" s="26"/>
    </row>
    <row r="21" spans="1:6" ht="21.75">
      <c r="A21" s="25"/>
      <c r="B21" s="68"/>
      <c r="C21" s="68"/>
      <c r="D21" s="68"/>
      <c r="E21" s="68"/>
      <c r="F21" s="34"/>
    </row>
    <row r="22" spans="1:6" ht="21.75">
      <c r="A22" s="25"/>
      <c r="B22" s="68"/>
      <c r="C22" s="68"/>
      <c r="D22" s="68"/>
      <c r="E22" s="68"/>
      <c r="F22" s="34"/>
    </row>
  </sheetData>
  <sheetProtection/>
  <mergeCells count="13">
    <mergeCell ref="B19:E19"/>
    <mergeCell ref="B20:E20"/>
    <mergeCell ref="A4:A5"/>
    <mergeCell ref="B4:B5"/>
    <mergeCell ref="C4:C5"/>
    <mergeCell ref="F4:F5"/>
    <mergeCell ref="B21:E21"/>
    <mergeCell ref="B22:E22"/>
    <mergeCell ref="A1:G1"/>
    <mergeCell ref="A2:G2"/>
    <mergeCell ref="A3:G3"/>
    <mergeCell ref="D4:D5"/>
    <mergeCell ref="G4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="150" zoomScaleNormal="150" zoomScalePageLayoutView="0" workbookViewId="0" topLeftCell="A2">
      <selection activeCell="F14" sqref="F14"/>
    </sheetView>
  </sheetViews>
  <sheetFormatPr defaultColWidth="10.7109375" defaultRowHeight="12.75"/>
  <cols>
    <col min="1" max="1" width="13.57421875" style="1" customWidth="1"/>
    <col min="2" max="2" width="12.00390625" style="24" customWidth="1"/>
    <col min="3" max="3" width="14.00390625" style="24" customWidth="1"/>
    <col min="4" max="4" width="11.28125" style="24" customWidth="1"/>
    <col min="5" max="5" width="10.421875" style="24" customWidth="1"/>
    <col min="6" max="6" width="14.7109375" style="24" customWidth="1"/>
    <col min="7" max="7" width="12.140625" style="24" customWidth="1"/>
    <col min="8" max="8" width="9.421875" style="24" customWidth="1"/>
    <col min="9" max="16384" width="10.7109375" style="1" customWidth="1"/>
  </cols>
  <sheetData>
    <row r="1" spans="1:8" ht="16.5" customHeight="1">
      <c r="A1" s="58" t="s">
        <v>0</v>
      </c>
      <c r="B1" s="58"/>
      <c r="C1" s="58"/>
      <c r="D1" s="58"/>
      <c r="E1" s="58"/>
      <c r="F1" s="58"/>
      <c r="G1" s="58"/>
      <c r="H1" s="58"/>
    </row>
    <row r="2" spans="1:8" ht="15.75" customHeight="1">
      <c r="A2" s="59" t="s">
        <v>80</v>
      </c>
      <c r="B2" s="59"/>
      <c r="C2" s="59"/>
      <c r="D2" s="59"/>
      <c r="E2" s="59"/>
      <c r="F2" s="59"/>
      <c r="G2" s="59"/>
      <c r="H2" s="59"/>
    </row>
    <row r="3" spans="1:8" ht="18.75">
      <c r="A3" s="60" t="s">
        <v>92</v>
      </c>
      <c r="B3" s="60"/>
      <c r="C3" s="60"/>
      <c r="D3" s="60"/>
      <c r="E3" s="60"/>
      <c r="F3" s="60"/>
      <c r="G3" s="60"/>
      <c r="H3" s="60"/>
    </row>
    <row r="4" spans="1:8" ht="15">
      <c r="A4" s="61" t="s">
        <v>44</v>
      </c>
      <c r="B4" s="63" t="s">
        <v>45</v>
      </c>
      <c r="C4" s="65" t="s">
        <v>46</v>
      </c>
      <c r="D4" s="63" t="s">
        <v>5</v>
      </c>
      <c r="E4" s="32" t="s">
        <v>52</v>
      </c>
      <c r="F4" s="32" t="s">
        <v>60</v>
      </c>
      <c r="G4" s="63" t="s">
        <v>1</v>
      </c>
      <c r="H4" s="67"/>
    </row>
    <row r="5" spans="1:8" ht="15">
      <c r="A5" s="62"/>
      <c r="B5" s="64"/>
      <c r="C5" s="66"/>
      <c r="D5" s="64"/>
      <c r="E5" s="33" t="s">
        <v>59</v>
      </c>
      <c r="F5" s="33" t="s">
        <v>61</v>
      </c>
      <c r="G5" s="64"/>
      <c r="H5" s="67"/>
    </row>
    <row r="6" spans="1:8" ht="14.25" customHeight="1">
      <c r="A6" s="16" t="s">
        <v>54</v>
      </c>
      <c r="B6" s="16" t="s">
        <v>41</v>
      </c>
      <c r="C6" s="11" t="s">
        <v>47</v>
      </c>
      <c r="D6" s="13">
        <v>0</v>
      </c>
      <c r="E6" s="13">
        <v>0</v>
      </c>
      <c r="F6" s="13">
        <v>0</v>
      </c>
      <c r="G6" s="13">
        <v>0</v>
      </c>
      <c r="H6" s="8"/>
    </row>
    <row r="7" spans="1:8" ht="14.25" customHeight="1">
      <c r="A7" s="16"/>
      <c r="B7" s="16" t="s">
        <v>42</v>
      </c>
      <c r="C7" s="11" t="s">
        <v>47</v>
      </c>
      <c r="D7" s="13">
        <v>455520</v>
      </c>
      <c r="E7" s="13">
        <v>390738</v>
      </c>
      <c r="F7" s="13"/>
      <c r="G7" s="13">
        <f>E7</f>
        <v>390738</v>
      </c>
      <c r="H7" s="8"/>
    </row>
    <row r="8" spans="1:8" ht="14.25" customHeight="1">
      <c r="A8" s="16"/>
      <c r="B8" s="16" t="s">
        <v>42</v>
      </c>
      <c r="C8" s="11" t="s">
        <v>48</v>
      </c>
      <c r="D8" s="13"/>
      <c r="E8" s="13">
        <v>365500</v>
      </c>
      <c r="F8" s="13"/>
      <c r="G8" s="13">
        <f>E8</f>
        <v>365500</v>
      </c>
      <c r="H8" s="8"/>
    </row>
    <row r="9" spans="1:8" ht="14.25" customHeight="1">
      <c r="A9" s="14" t="s">
        <v>55</v>
      </c>
      <c r="B9" s="14" t="s">
        <v>2</v>
      </c>
      <c r="C9" s="11" t="s">
        <v>47</v>
      </c>
      <c r="D9" s="15">
        <v>44000</v>
      </c>
      <c r="E9" s="15">
        <v>40820</v>
      </c>
      <c r="F9" s="15"/>
      <c r="G9" s="13">
        <f>E9</f>
        <v>40820</v>
      </c>
      <c r="H9" s="8"/>
    </row>
    <row r="10" spans="1:8" ht="14.25" customHeight="1">
      <c r="A10" s="16"/>
      <c r="B10" s="16" t="s">
        <v>7</v>
      </c>
      <c r="C10" s="11" t="s">
        <v>47</v>
      </c>
      <c r="D10" s="13">
        <v>941200</v>
      </c>
      <c r="E10" s="13">
        <v>848780.5</v>
      </c>
      <c r="F10" s="13"/>
      <c r="G10" s="13">
        <f>E10+F10</f>
        <v>848780.5</v>
      </c>
      <c r="H10" s="8"/>
    </row>
    <row r="11" spans="1:8" ht="14.25" customHeight="1">
      <c r="A11" s="16"/>
      <c r="B11" s="16" t="s">
        <v>7</v>
      </c>
      <c r="C11" s="11" t="s">
        <v>48</v>
      </c>
      <c r="D11" s="13"/>
      <c r="E11" s="15"/>
      <c r="F11" s="15">
        <v>44100</v>
      </c>
      <c r="G11" s="13">
        <f>F11</f>
        <v>44100</v>
      </c>
      <c r="H11" s="8"/>
    </row>
    <row r="12" spans="1:8" ht="14.25" customHeight="1">
      <c r="A12" s="16"/>
      <c r="B12" s="16" t="s">
        <v>8</v>
      </c>
      <c r="C12" s="11" t="s">
        <v>47</v>
      </c>
      <c r="D12" s="13">
        <v>1388240</v>
      </c>
      <c r="E12" s="15"/>
      <c r="F12" s="15">
        <v>1230758.94</v>
      </c>
      <c r="G12" s="13">
        <f>E12+F12</f>
        <v>1230758.94</v>
      </c>
      <c r="H12" s="31"/>
    </row>
    <row r="13" spans="1:8" ht="14.25" customHeight="1">
      <c r="A13" s="14"/>
      <c r="B13" s="14" t="s">
        <v>9</v>
      </c>
      <c r="C13" s="11" t="s">
        <v>47</v>
      </c>
      <c r="D13" s="15">
        <v>15000</v>
      </c>
      <c r="E13" s="13"/>
      <c r="F13" s="13">
        <v>4025.37</v>
      </c>
      <c r="G13" s="13">
        <f>F13</f>
        <v>4025.37</v>
      </c>
      <c r="H13" s="31"/>
    </row>
    <row r="14" spans="1:8" ht="14.25" customHeight="1">
      <c r="A14" s="16" t="s">
        <v>56</v>
      </c>
      <c r="B14" s="16" t="s">
        <v>34</v>
      </c>
      <c r="C14" s="11" t="s">
        <v>47</v>
      </c>
      <c r="D14" s="13"/>
      <c r="E14" s="13"/>
      <c r="F14" s="13"/>
      <c r="G14" s="13"/>
      <c r="H14" s="8"/>
    </row>
    <row r="15" spans="1:8" ht="14.25" customHeight="1">
      <c r="A15" s="16"/>
      <c r="B15" s="16" t="s">
        <v>32</v>
      </c>
      <c r="C15" s="11" t="s">
        <v>47</v>
      </c>
      <c r="D15" s="13"/>
      <c r="E15" s="13"/>
      <c r="F15" s="13"/>
      <c r="G15" s="13"/>
      <c r="H15" s="8"/>
    </row>
    <row r="16" spans="1:9" ht="14.25" customHeight="1">
      <c r="A16" s="16" t="s">
        <v>57</v>
      </c>
      <c r="B16" s="16" t="s">
        <v>10</v>
      </c>
      <c r="C16" s="11" t="s">
        <v>47</v>
      </c>
      <c r="D16" s="13">
        <v>2488000</v>
      </c>
      <c r="E16" s="13"/>
      <c r="F16" s="13">
        <v>2488000</v>
      </c>
      <c r="G16" s="13">
        <f>E16+F16</f>
        <v>2488000</v>
      </c>
      <c r="H16" s="8"/>
      <c r="I16" s="35"/>
    </row>
    <row r="17" spans="1:9" ht="15.75" thickBot="1">
      <c r="A17" s="17" t="s">
        <v>1</v>
      </c>
      <c r="B17" s="18">
        <f>SUM(B6:B16)</f>
        <v>0</v>
      </c>
      <c r="C17" s="18">
        <f>SUM(C6:C16)</f>
        <v>0</v>
      </c>
      <c r="D17" s="18">
        <f>SUM(D7:D16)</f>
        <v>5331960</v>
      </c>
      <c r="E17" s="18">
        <f>SUM(E7:E16)</f>
        <v>1645838.5</v>
      </c>
      <c r="F17" s="18">
        <f>SUM(F7:F16)</f>
        <v>3766884.31</v>
      </c>
      <c r="G17" s="18">
        <f>SUM(G7:G16)</f>
        <v>5412722.8100000005</v>
      </c>
      <c r="H17" s="8"/>
      <c r="I17" s="35"/>
    </row>
    <row r="18" spans="1:7" ht="15.75" thickTop="1">
      <c r="A18" s="22"/>
      <c r="B18" s="23"/>
      <c r="C18" s="27"/>
      <c r="D18" s="23"/>
      <c r="E18" s="23"/>
      <c r="F18" s="23"/>
      <c r="G18" s="23"/>
    </row>
    <row r="19" spans="1:7" ht="21.75">
      <c r="A19" s="25"/>
      <c r="B19" s="26"/>
      <c r="C19" s="26"/>
      <c r="D19" s="26"/>
      <c r="E19" s="26"/>
      <c r="F19" s="26"/>
      <c r="G19" s="29"/>
    </row>
    <row r="20" spans="1:7" ht="21.75">
      <c r="A20" s="25"/>
      <c r="B20" s="26"/>
      <c r="C20" s="26"/>
      <c r="D20" s="26"/>
      <c r="E20" s="26"/>
      <c r="F20" s="26"/>
      <c r="G20" s="29"/>
    </row>
    <row r="21" spans="1:7" ht="21.75">
      <c r="A21" s="25"/>
      <c r="B21" s="68"/>
      <c r="C21" s="68"/>
      <c r="D21" s="68"/>
      <c r="E21" s="68"/>
      <c r="F21" s="34"/>
      <c r="G21" s="34"/>
    </row>
    <row r="22" spans="1:7" ht="21.75">
      <c r="A22" s="25"/>
      <c r="B22" s="69"/>
      <c r="C22" s="69"/>
      <c r="D22" s="69"/>
      <c r="E22" s="69"/>
      <c r="F22" s="26"/>
      <c r="G22" s="26"/>
    </row>
    <row r="23" spans="1:7" ht="21.75">
      <c r="A23" s="25"/>
      <c r="B23" s="68"/>
      <c r="C23" s="68"/>
      <c r="D23" s="68"/>
      <c r="E23" s="68"/>
      <c r="F23" s="34"/>
      <c r="G23" s="34"/>
    </row>
    <row r="24" spans="1:7" ht="21.75">
      <c r="A24" s="25"/>
      <c r="B24" s="68"/>
      <c r="C24" s="68"/>
      <c r="D24" s="68"/>
      <c r="E24" s="68"/>
      <c r="F24" s="34"/>
      <c r="G24" s="34"/>
    </row>
  </sheetData>
  <sheetProtection/>
  <mergeCells count="13">
    <mergeCell ref="B23:E23"/>
    <mergeCell ref="B24:E24"/>
    <mergeCell ref="A4:A5"/>
    <mergeCell ref="B4:B5"/>
    <mergeCell ref="C4:C5"/>
    <mergeCell ref="G4:G5"/>
    <mergeCell ref="A1:H1"/>
    <mergeCell ref="A2:H2"/>
    <mergeCell ref="A3:H3"/>
    <mergeCell ref="D4:D5"/>
    <mergeCell ref="B21:E21"/>
    <mergeCell ref="B22:E22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zoomScale="150" zoomScaleNormal="150" zoomScalePageLayoutView="0" workbookViewId="0" topLeftCell="A1">
      <selection activeCell="E11" sqref="E11"/>
    </sheetView>
  </sheetViews>
  <sheetFormatPr defaultColWidth="10.7109375" defaultRowHeight="12.75"/>
  <cols>
    <col min="1" max="1" width="13.57421875" style="1" customWidth="1"/>
    <col min="2" max="2" width="12.00390625" style="24" customWidth="1"/>
    <col min="3" max="3" width="12.28125" style="24" customWidth="1"/>
    <col min="4" max="4" width="11.28125" style="24" customWidth="1"/>
    <col min="5" max="5" width="17.28125" style="24" customWidth="1"/>
    <col min="6" max="6" width="12.140625" style="24" customWidth="1"/>
    <col min="7" max="7" width="9.421875" style="24" customWidth="1"/>
    <col min="8" max="16384" width="10.7109375" style="1" customWidth="1"/>
  </cols>
  <sheetData>
    <row r="1" spans="1:7" ht="16.5" customHeight="1">
      <c r="A1" s="58" t="s">
        <v>0</v>
      </c>
      <c r="B1" s="58"/>
      <c r="C1" s="58"/>
      <c r="D1" s="58"/>
      <c r="E1" s="58"/>
      <c r="F1" s="58"/>
      <c r="G1" s="58"/>
    </row>
    <row r="2" spans="1:7" ht="15.75" customHeight="1">
      <c r="A2" s="59" t="s">
        <v>81</v>
      </c>
      <c r="B2" s="59"/>
      <c r="C2" s="59"/>
      <c r="D2" s="59"/>
      <c r="E2" s="59"/>
      <c r="F2" s="59"/>
      <c r="G2" s="59"/>
    </row>
    <row r="3" spans="1:7" ht="18.75">
      <c r="A3" s="60" t="s">
        <v>92</v>
      </c>
      <c r="B3" s="60"/>
      <c r="C3" s="60"/>
      <c r="D3" s="60"/>
      <c r="E3" s="60"/>
      <c r="F3" s="60"/>
      <c r="G3" s="60"/>
    </row>
    <row r="4" spans="1:7" ht="15">
      <c r="A4" s="61" t="s">
        <v>44</v>
      </c>
      <c r="B4" s="63" t="s">
        <v>45</v>
      </c>
      <c r="C4" s="65" t="s">
        <v>46</v>
      </c>
      <c r="D4" s="63" t="s">
        <v>5</v>
      </c>
      <c r="E4" s="32" t="s">
        <v>52</v>
      </c>
      <c r="F4" s="63" t="s">
        <v>1</v>
      </c>
      <c r="G4" s="67"/>
    </row>
    <row r="5" spans="1:7" ht="15">
      <c r="A5" s="62"/>
      <c r="B5" s="64"/>
      <c r="C5" s="66"/>
      <c r="D5" s="64"/>
      <c r="E5" s="33" t="s">
        <v>62</v>
      </c>
      <c r="F5" s="64"/>
      <c r="G5" s="67"/>
    </row>
    <row r="6" spans="1:7" ht="14.25" customHeight="1">
      <c r="A6" s="16" t="s">
        <v>54</v>
      </c>
      <c r="B6" s="16" t="s">
        <v>41</v>
      </c>
      <c r="C6" s="11" t="s">
        <v>47</v>
      </c>
      <c r="D6" s="13"/>
      <c r="E6" s="13"/>
      <c r="F6" s="13"/>
      <c r="G6" s="8"/>
    </row>
    <row r="7" spans="1:7" ht="14.25" customHeight="1">
      <c r="A7" s="16"/>
      <c r="B7" s="16" t="s">
        <v>42</v>
      </c>
      <c r="C7" s="11" t="s">
        <v>47</v>
      </c>
      <c r="D7" s="13"/>
      <c r="E7" s="13"/>
      <c r="F7" s="13"/>
      <c r="G7" s="8"/>
    </row>
    <row r="8" spans="1:7" ht="14.25" customHeight="1">
      <c r="A8" s="14" t="s">
        <v>55</v>
      </c>
      <c r="B8" s="14" t="s">
        <v>2</v>
      </c>
      <c r="C8" s="11" t="s">
        <v>47</v>
      </c>
      <c r="D8" s="15"/>
      <c r="E8" s="15"/>
      <c r="F8" s="13"/>
      <c r="G8" s="8"/>
    </row>
    <row r="9" spans="1:7" ht="14.25" customHeight="1">
      <c r="A9" s="16"/>
      <c r="B9" s="16" t="s">
        <v>7</v>
      </c>
      <c r="C9" s="11" t="s">
        <v>47</v>
      </c>
      <c r="D9" s="13">
        <v>135000</v>
      </c>
      <c r="E9" s="13">
        <v>0</v>
      </c>
      <c r="F9" s="13">
        <v>0</v>
      </c>
      <c r="G9" s="8"/>
    </row>
    <row r="10" spans="1:7" ht="14.25" customHeight="1">
      <c r="A10" s="16"/>
      <c r="B10" s="16" t="s">
        <v>8</v>
      </c>
      <c r="C10" s="11" t="s">
        <v>47</v>
      </c>
      <c r="D10" s="13"/>
      <c r="E10" s="15"/>
      <c r="F10" s="13"/>
      <c r="G10" s="31"/>
    </row>
    <row r="11" spans="1:7" ht="14.25" customHeight="1">
      <c r="A11" s="14"/>
      <c r="B11" s="14" t="s">
        <v>9</v>
      </c>
      <c r="C11" s="11" t="s">
        <v>47</v>
      </c>
      <c r="D11" s="15"/>
      <c r="E11" s="13"/>
      <c r="F11" s="13"/>
      <c r="G11" s="31"/>
    </row>
    <row r="12" spans="1:7" ht="14.25" customHeight="1">
      <c r="A12" s="16" t="s">
        <v>56</v>
      </c>
      <c r="B12" s="16" t="s">
        <v>34</v>
      </c>
      <c r="C12" s="11" t="s">
        <v>47</v>
      </c>
      <c r="D12" s="13"/>
      <c r="E12" s="13"/>
      <c r="F12" s="13"/>
      <c r="G12" s="8"/>
    </row>
    <row r="13" spans="1:7" ht="14.25" customHeight="1">
      <c r="A13" s="16"/>
      <c r="B13" s="16" t="s">
        <v>32</v>
      </c>
      <c r="C13" s="11" t="s">
        <v>47</v>
      </c>
      <c r="D13" s="13"/>
      <c r="E13" s="13"/>
      <c r="F13" s="13"/>
      <c r="G13" s="8"/>
    </row>
    <row r="14" spans="1:8" ht="14.25" customHeight="1">
      <c r="A14" s="16" t="s">
        <v>57</v>
      </c>
      <c r="B14" s="16" t="s">
        <v>10</v>
      </c>
      <c r="C14" s="11" t="s">
        <v>47</v>
      </c>
      <c r="D14" s="13">
        <v>165000</v>
      </c>
      <c r="E14" s="13">
        <v>82500</v>
      </c>
      <c r="F14" s="13">
        <f>E14</f>
        <v>82500</v>
      </c>
      <c r="G14" s="8"/>
      <c r="H14" s="35"/>
    </row>
    <row r="15" spans="1:8" ht="15.75" thickBot="1">
      <c r="A15" s="17" t="s">
        <v>1</v>
      </c>
      <c r="B15" s="18">
        <f>SUM(B6:B14)</f>
        <v>0</v>
      </c>
      <c r="C15" s="18">
        <f>SUM(C6:C14)</f>
        <v>0</v>
      </c>
      <c r="D15" s="18">
        <f>SUM(D6:D14)</f>
        <v>300000</v>
      </c>
      <c r="E15" s="18">
        <f>SUM(E6:E14)</f>
        <v>82500</v>
      </c>
      <c r="F15" s="18">
        <f>SUM(F6:F14)</f>
        <v>82500</v>
      </c>
      <c r="G15" s="8"/>
      <c r="H15" s="35"/>
    </row>
    <row r="16" spans="1:6" ht="15.75" thickTop="1">
      <c r="A16" s="22"/>
      <c r="B16" s="23"/>
      <c r="C16" s="27"/>
      <c r="D16" s="23"/>
      <c r="E16" s="23"/>
      <c r="F16" s="23"/>
    </row>
    <row r="17" spans="1:6" ht="21.75">
      <c r="A17" s="25"/>
      <c r="B17" s="26"/>
      <c r="C17" s="26"/>
      <c r="D17" s="26"/>
      <c r="E17" s="26"/>
      <c r="F17" s="29"/>
    </row>
    <row r="18" spans="1:6" ht="21.75">
      <c r="A18" s="25"/>
      <c r="B18" s="26"/>
      <c r="C18" s="26"/>
      <c r="D18" s="26"/>
      <c r="E18" s="26"/>
      <c r="F18" s="29"/>
    </row>
    <row r="19" spans="1:6" ht="21.75">
      <c r="A19" s="25"/>
      <c r="B19" s="68"/>
      <c r="C19" s="68"/>
      <c r="D19" s="68"/>
      <c r="E19" s="68"/>
      <c r="F19" s="34"/>
    </row>
    <row r="20" spans="1:6" ht="21.75">
      <c r="A20" s="25"/>
      <c r="B20" s="69"/>
      <c r="C20" s="69"/>
      <c r="D20" s="69"/>
      <c r="E20" s="69"/>
      <c r="F20" s="26"/>
    </row>
    <row r="21" spans="1:6" ht="21.75">
      <c r="A21" s="25"/>
      <c r="B21" s="68"/>
      <c r="C21" s="68"/>
      <c r="D21" s="68"/>
      <c r="E21" s="68"/>
      <c r="F21" s="34"/>
    </row>
    <row r="22" spans="1:6" ht="21.75">
      <c r="A22" s="25"/>
      <c r="B22" s="68"/>
      <c r="C22" s="68"/>
      <c r="D22" s="68"/>
      <c r="E22" s="68"/>
      <c r="F22" s="34"/>
    </row>
  </sheetData>
  <sheetProtection/>
  <mergeCells count="13">
    <mergeCell ref="B20:E20"/>
    <mergeCell ref="B21:E21"/>
    <mergeCell ref="B22:E22"/>
    <mergeCell ref="A4:A5"/>
    <mergeCell ref="B4:B5"/>
    <mergeCell ref="C4:C5"/>
    <mergeCell ref="A1:G1"/>
    <mergeCell ref="A2:G2"/>
    <mergeCell ref="A3:G3"/>
    <mergeCell ref="D4:D5"/>
    <mergeCell ref="G4:G5"/>
    <mergeCell ref="B19:E19"/>
    <mergeCell ref="F4:F5"/>
  </mergeCells>
  <printOptions/>
  <pageMargins left="1.26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zoomScale="150" zoomScaleNormal="150" zoomScalePageLayoutView="0" workbookViewId="0" topLeftCell="A1">
      <selection activeCell="A3" sqref="A3:H3"/>
    </sheetView>
  </sheetViews>
  <sheetFormatPr defaultColWidth="10.7109375" defaultRowHeight="12.75"/>
  <cols>
    <col min="1" max="1" width="13.57421875" style="1" customWidth="1"/>
    <col min="2" max="2" width="12.00390625" style="24" customWidth="1"/>
    <col min="3" max="3" width="14.421875" style="24" customWidth="1"/>
    <col min="4" max="4" width="11.28125" style="24" customWidth="1"/>
    <col min="5" max="5" width="17.28125" style="24" customWidth="1"/>
    <col min="6" max="6" width="14.7109375" style="24" customWidth="1"/>
    <col min="7" max="7" width="12.140625" style="24" customWidth="1"/>
    <col min="8" max="8" width="9.421875" style="24" customWidth="1"/>
    <col min="9" max="16384" width="10.7109375" style="1" customWidth="1"/>
  </cols>
  <sheetData>
    <row r="1" spans="1:8" ht="16.5" customHeight="1">
      <c r="A1" s="58" t="s">
        <v>0</v>
      </c>
      <c r="B1" s="58"/>
      <c r="C1" s="58"/>
      <c r="D1" s="58"/>
      <c r="E1" s="58"/>
      <c r="F1" s="58"/>
      <c r="G1" s="58"/>
      <c r="H1" s="58"/>
    </row>
    <row r="2" spans="1:8" ht="15.75" customHeight="1">
      <c r="A2" s="59" t="s">
        <v>82</v>
      </c>
      <c r="B2" s="59"/>
      <c r="C2" s="59"/>
      <c r="D2" s="59"/>
      <c r="E2" s="59"/>
      <c r="F2" s="59"/>
      <c r="G2" s="59"/>
      <c r="H2" s="59"/>
    </row>
    <row r="3" spans="1:8" ht="18.75">
      <c r="A3" s="60" t="s">
        <v>92</v>
      </c>
      <c r="B3" s="60"/>
      <c r="C3" s="60"/>
      <c r="D3" s="60"/>
      <c r="E3" s="60"/>
      <c r="F3" s="60"/>
      <c r="G3" s="60"/>
      <c r="H3" s="60"/>
    </row>
    <row r="4" spans="1:8" ht="15">
      <c r="A4" s="61" t="s">
        <v>44</v>
      </c>
      <c r="B4" s="63" t="s">
        <v>45</v>
      </c>
      <c r="C4" s="65" t="s">
        <v>46</v>
      </c>
      <c r="D4" s="63" t="s">
        <v>5</v>
      </c>
      <c r="E4" s="32" t="s">
        <v>52</v>
      </c>
      <c r="F4" s="63" t="s">
        <v>63</v>
      </c>
      <c r="G4" s="63" t="s">
        <v>1</v>
      </c>
      <c r="H4" s="67"/>
    </row>
    <row r="5" spans="1:8" ht="15">
      <c r="A5" s="62"/>
      <c r="B5" s="64"/>
      <c r="C5" s="66"/>
      <c r="D5" s="64"/>
      <c r="E5" s="33" t="s">
        <v>64</v>
      </c>
      <c r="F5" s="64"/>
      <c r="G5" s="64"/>
      <c r="H5" s="67"/>
    </row>
    <row r="6" spans="1:8" ht="14.25" customHeight="1">
      <c r="A6" s="16" t="s">
        <v>54</v>
      </c>
      <c r="B6" s="16" t="s">
        <v>41</v>
      </c>
      <c r="C6" s="11" t="s">
        <v>47</v>
      </c>
      <c r="D6" s="13"/>
      <c r="E6" s="13"/>
      <c r="F6" s="13"/>
      <c r="G6" s="13">
        <v>0</v>
      </c>
      <c r="H6" s="8"/>
    </row>
    <row r="7" spans="1:8" ht="14.25" customHeight="1">
      <c r="A7" s="16"/>
      <c r="B7" s="16" t="s">
        <v>42</v>
      </c>
      <c r="C7" s="11" t="s">
        <v>47</v>
      </c>
      <c r="D7" s="13">
        <v>1554760</v>
      </c>
      <c r="E7" s="13">
        <v>1549167</v>
      </c>
      <c r="F7" s="13"/>
      <c r="G7" s="13">
        <f>E7+F7</f>
        <v>1549167</v>
      </c>
      <c r="H7" s="8"/>
    </row>
    <row r="8" spans="1:8" ht="14.25" customHeight="1">
      <c r="A8" s="14" t="s">
        <v>55</v>
      </c>
      <c r="B8" s="14" t="s">
        <v>2</v>
      </c>
      <c r="C8" s="11" t="s">
        <v>47</v>
      </c>
      <c r="D8" s="15">
        <v>202400</v>
      </c>
      <c r="E8" s="15">
        <v>102930</v>
      </c>
      <c r="F8" s="15"/>
      <c r="G8" s="13">
        <f aca="true" t="shared" si="0" ref="G8:G15">E8+F8</f>
        <v>102930</v>
      </c>
      <c r="H8" s="8"/>
    </row>
    <row r="9" spans="1:8" ht="14.25" customHeight="1">
      <c r="A9" s="16"/>
      <c r="B9" s="16" t="s">
        <v>7</v>
      </c>
      <c r="C9" s="11" t="s">
        <v>47</v>
      </c>
      <c r="D9" s="13">
        <v>200000</v>
      </c>
      <c r="E9" s="13">
        <v>85433.8</v>
      </c>
      <c r="F9" s="13"/>
      <c r="G9" s="13">
        <f t="shared" si="0"/>
        <v>85433.8</v>
      </c>
      <c r="H9" s="8"/>
    </row>
    <row r="10" spans="1:8" ht="14.25" customHeight="1">
      <c r="A10" s="16"/>
      <c r="B10" s="16" t="s">
        <v>8</v>
      </c>
      <c r="C10" s="11" t="s">
        <v>47</v>
      </c>
      <c r="D10" s="13">
        <v>140000</v>
      </c>
      <c r="E10" s="15">
        <v>92607.1</v>
      </c>
      <c r="F10" s="15"/>
      <c r="G10" s="13">
        <f t="shared" si="0"/>
        <v>92607.1</v>
      </c>
      <c r="H10" s="31"/>
    </row>
    <row r="11" spans="1:8" ht="14.25" customHeight="1">
      <c r="A11" s="14"/>
      <c r="B11" s="14" t="s">
        <v>9</v>
      </c>
      <c r="C11" s="11" t="s">
        <v>47</v>
      </c>
      <c r="D11" s="15">
        <v>3000</v>
      </c>
      <c r="E11" s="13"/>
      <c r="F11" s="13"/>
      <c r="G11" s="13">
        <f t="shared" si="0"/>
        <v>0</v>
      </c>
      <c r="H11" s="31"/>
    </row>
    <row r="12" spans="1:8" ht="14.25" customHeight="1">
      <c r="A12" s="16" t="s">
        <v>56</v>
      </c>
      <c r="B12" s="16" t="s">
        <v>34</v>
      </c>
      <c r="C12" s="11" t="s">
        <v>47</v>
      </c>
      <c r="D12" s="13">
        <v>48000</v>
      </c>
      <c r="E12" s="13">
        <v>45000</v>
      </c>
      <c r="F12" s="13"/>
      <c r="G12" s="13">
        <f t="shared" si="0"/>
        <v>45000</v>
      </c>
      <c r="H12" s="8"/>
    </row>
    <row r="13" spans="1:8" ht="14.25" customHeight="1">
      <c r="A13" s="16"/>
      <c r="B13" s="16" t="s">
        <v>32</v>
      </c>
      <c r="C13" s="11" t="s">
        <v>47</v>
      </c>
      <c r="D13" s="13">
        <v>4061000</v>
      </c>
      <c r="E13" s="13"/>
      <c r="F13" s="13">
        <v>1361000</v>
      </c>
      <c r="G13" s="13">
        <f t="shared" si="0"/>
        <v>1361000</v>
      </c>
      <c r="H13" s="8"/>
    </row>
    <row r="14" spans="1:8" ht="14.25" customHeight="1">
      <c r="A14" s="16"/>
      <c r="B14" s="16" t="s">
        <v>32</v>
      </c>
      <c r="C14" s="11" t="s">
        <v>48</v>
      </c>
      <c r="D14" s="13"/>
      <c r="E14" s="13"/>
      <c r="F14" s="13"/>
      <c r="G14" s="13">
        <f>F14</f>
        <v>0</v>
      </c>
      <c r="H14" s="8"/>
    </row>
    <row r="15" spans="1:9" ht="14.25" customHeight="1">
      <c r="A15" s="16" t="s">
        <v>57</v>
      </c>
      <c r="B15" s="16" t="s">
        <v>10</v>
      </c>
      <c r="C15" s="11" t="s">
        <v>47</v>
      </c>
      <c r="D15" s="13"/>
      <c r="E15" s="13"/>
      <c r="F15" s="13"/>
      <c r="G15" s="13">
        <f t="shared" si="0"/>
        <v>0</v>
      </c>
      <c r="H15" s="8"/>
      <c r="I15" s="35"/>
    </row>
    <row r="16" spans="1:9" ht="15.75" thickBot="1">
      <c r="A16" s="17" t="s">
        <v>1</v>
      </c>
      <c r="B16" s="18">
        <f>SUM(B6:B15)</f>
        <v>0</v>
      </c>
      <c r="C16" s="18">
        <f>SUM(C6:C15)</f>
        <v>0</v>
      </c>
      <c r="D16" s="18">
        <f>SUM(D7:D15)</f>
        <v>6209160</v>
      </c>
      <c r="E16" s="18">
        <f>SUM(E7:E15)</f>
        <v>1875137.9000000001</v>
      </c>
      <c r="F16" s="18">
        <f>SUM(F7:F15)</f>
        <v>1361000</v>
      </c>
      <c r="G16" s="18">
        <f>SUM(G7:G15)</f>
        <v>3236137.9000000004</v>
      </c>
      <c r="H16" s="8"/>
      <c r="I16" s="35"/>
    </row>
    <row r="17" spans="1:7" ht="15.75" thickTop="1">
      <c r="A17" s="22"/>
      <c r="B17" s="23"/>
      <c r="C17" s="27"/>
      <c r="D17" s="23"/>
      <c r="E17" s="23"/>
      <c r="F17" s="23"/>
      <c r="G17" s="23"/>
    </row>
    <row r="18" spans="1:7" ht="21.75">
      <c r="A18" s="25"/>
      <c r="B18" s="26"/>
      <c r="C18" s="26"/>
      <c r="D18" s="26"/>
      <c r="E18" s="26"/>
      <c r="F18" s="26"/>
      <c r="G18" s="29"/>
    </row>
    <row r="19" spans="1:7" ht="21.75">
      <c r="A19" s="25"/>
      <c r="B19" s="26"/>
      <c r="C19" s="26"/>
      <c r="D19" s="26"/>
      <c r="E19" s="26"/>
      <c r="F19" s="26"/>
      <c r="G19" s="29"/>
    </row>
    <row r="20" spans="1:7" ht="21.75">
      <c r="A20" s="25"/>
      <c r="B20" s="68"/>
      <c r="C20" s="68"/>
      <c r="D20" s="68"/>
      <c r="E20" s="68"/>
      <c r="F20" s="34"/>
      <c r="G20" s="34"/>
    </row>
    <row r="21" spans="1:7" ht="21.75">
      <c r="A21" s="25"/>
      <c r="B21" s="69"/>
      <c r="C21" s="69"/>
      <c r="D21" s="69"/>
      <c r="E21" s="69"/>
      <c r="F21" s="26"/>
      <c r="G21" s="26"/>
    </row>
    <row r="22" spans="1:7" ht="21.75">
      <c r="A22" s="25"/>
      <c r="B22" s="68"/>
      <c r="C22" s="68"/>
      <c r="D22" s="68"/>
      <c r="E22" s="68"/>
      <c r="F22" s="34"/>
      <c r="G22" s="34"/>
    </row>
    <row r="23" spans="1:7" ht="21.75">
      <c r="A23" s="25"/>
      <c r="B23" s="68"/>
      <c r="C23" s="68"/>
      <c r="D23" s="68"/>
      <c r="E23" s="68"/>
      <c r="F23" s="34"/>
      <c r="G23" s="34"/>
    </row>
  </sheetData>
  <sheetProtection/>
  <mergeCells count="14">
    <mergeCell ref="B22:E22"/>
    <mergeCell ref="B23:E23"/>
    <mergeCell ref="A4:A5"/>
    <mergeCell ref="B4:B5"/>
    <mergeCell ref="C4:C5"/>
    <mergeCell ref="G4:G5"/>
    <mergeCell ref="A1:H1"/>
    <mergeCell ref="A2:H2"/>
    <mergeCell ref="A3:H3"/>
    <mergeCell ref="D4:D5"/>
    <mergeCell ref="B20:E20"/>
    <mergeCell ref="B21:E21"/>
    <mergeCell ref="F4:F5"/>
    <mergeCell ref="H4:H5"/>
  </mergeCells>
  <printOptions/>
  <pageMargins left="0.7" right="0.1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zoomScale="150" zoomScaleNormal="150" zoomScalePageLayoutView="0" workbookViewId="0" topLeftCell="A1">
      <selection activeCell="E12" sqref="E12"/>
    </sheetView>
  </sheetViews>
  <sheetFormatPr defaultColWidth="10.7109375" defaultRowHeight="12.75"/>
  <cols>
    <col min="1" max="1" width="8.140625" style="1" customWidth="1"/>
    <col min="2" max="2" width="12.00390625" style="24" customWidth="1"/>
    <col min="3" max="3" width="14.421875" style="24" customWidth="1"/>
    <col min="4" max="4" width="11.28125" style="24" customWidth="1"/>
    <col min="5" max="5" width="20.421875" style="24" customWidth="1"/>
    <col min="6" max="6" width="17.28125" style="24" customWidth="1"/>
    <col min="7" max="7" width="12.140625" style="24" customWidth="1"/>
    <col min="8" max="8" width="9.421875" style="24" customWidth="1"/>
    <col min="9" max="16384" width="10.7109375" style="1" customWidth="1"/>
  </cols>
  <sheetData>
    <row r="1" spans="1:8" ht="16.5" customHeight="1">
      <c r="A1" s="58" t="s">
        <v>0</v>
      </c>
      <c r="B1" s="58"/>
      <c r="C1" s="58"/>
      <c r="D1" s="58"/>
      <c r="E1" s="58"/>
      <c r="F1" s="58"/>
      <c r="G1" s="58"/>
      <c r="H1" s="58"/>
    </row>
    <row r="2" spans="1:8" ht="15.75" customHeight="1">
      <c r="A2" s="59" t="s">
        <v>83</v>
      </c>
      <c r="B2" s="59"/>
      <c r="C2" s="59"/>
      <c r="D2" s="59"/>
      <c r="E2" s="59"/>
      <c r="F2" s="59"/>
      <c r="G2" s="59"/>
      <c r="H2" s="59"/>
    </row>
    <row r="3" spans="1:8" ht="18.75">
      <c r="A3" s="60" t="s">
        <v>92</v>
      </c>
      <c r="B3" s="60"/>
      <c r="C3" s="60"/>
      <c r="D3" s="60"/>
      <c r="E3" s="60"/>
      <c r="F3" s="60"/>
      <c r="G3" s="60"/>
      <c r="H3" s="60"/>
    </row>
    <row r="4" spans="1:8" ht="15">
      <c r="A4" s="61" t="s">
        <v>44</v>
      </c>
      <c r="B4" s="63" t="s">
        <v>45</v>
      </c>
      <c r="C4" s="65" t="s">
        <v>46</v>
      </c>
      <c r="D4" s="63" t="s">
        <v>5</v>
      </c>
      <c r="E4" s="32" t="s">
        <v>52</v>
      </c>
      <c r="F4" s="32" t="s">
        <v>66</v>
      </c>
      <c r="G4" s="63" t="s">
        <v>1</v>
      </c>
      <c r="H4" s="67"/>
    </row>
    <row r="5" spans="1:8" ht="15">
      <c r="A5" s="62"/>
      <c r="B5" s="64"/>
      <c r="C5" s="66"/>
      <c r="D5" s="64"/>
      <c r="E5" s="33" t="s">
        <v>65</v>
      </c>
      <c r="F5" s="33" t="s">
        <v>67</v>
      </c>
      <c r="G5" s="64"/>
      <c r="H5" s="67"/>
    </row>
    <row r="6" spans="1:8" ht="14.25" customHeight="1">
      <c r="A6" s="16" t="s">
        <v>54</v>
      </c>
      <c r="B6" s="16" t="s">
        <v>41</v>
      </c>
      <c r="C6" s="11" t="s">
        <v>47</v>
      </c>
      <c r="D6" s="13"/>
      <c r="E6" s="13"/>
      <c r="F6" s="13"/>
      <c r="G6" s="13"/>
      <c r="H6" s="8"/>
    </row>
    <row r="7" spans="1:8" ht="14.25" customHeight="1">
      <c r="A7" s="16"/>
      <c r="B7" s="16" t="s">
        <v>42</v>
      </c>
      <c r="C7" s="11" t="s">
        <v>47</v>
      </c>
      <c r="D7" s="13"/>
      <c r="E7" s="13"/>
      <c r="F7" s="13"/>
      <c r="G7" s="13"/>
      <c r="H7" s="8"/>
    </row>
    <row r="8" spans="1:8" ht="14.25" customHeight="1">
      <c r="A8" s="14" t="s">
        <v>55</v>
      </c>
      <c r="B8" s="14" t="s">
        <v>2</v>
      </c>
      <c r="C8" s="11" t="s">
        <v>47</v>
      </c>
      <c r="D8" s="15"/>
      <c r="E8" s="15"/>
      <c r="F8" s="15"/>
      <c r="G8" s="13"/>
      <c r="H8" s="8"/>
    </row>
    <row r="9" spans="1:8" ht="14.25" customHeight="1">
      <c r="A9" s="16"/>
      <c r="B9" s="16" t="s">
        <v>7</v>
      </c>
      <c r="C9" s="11" t="s">
        <v>47</v>
      </c>
      <c r="D9" s="13">
        <v>775000</v>
      </c>
      <c r="E9" s="13"/>
      <c r="F9" s="13">
        <v>480547</v>
      </c>
      <c r="G9" s="13">
        <f>E9+F9</f>
        <v>480547</v>
      </c>
      <c r="H9" s="8"/>
    </row>
    <row r="10" spans="1:8" ht="14.25" customHeight="1">
      <c r="A10" s="16"/>
      <c r="B10" s="16" t="s">
        <v>7</v>
      </c>
      <c r="C10" s="11" t="s">
        <v>48</v>
      </c>
      <c r="D10" s="13"/>
      <c r="E10" s="13"/>
      <c r="F10" s="13"/>
      <c r="G10" s="13"/>
      <c r="H10" s="8"/>
    </row>
    <row r="11" spans="1:8" ht="14.25" customHeight="1">
      <c r="A11" s="16"/>
      <c r="B11" s="16" t="s">
        <v>8</v>
      </c>
      <c r="C11" s="11" t="s">
        <v>47</v>
      </c>
      <c r="D11" s="13"/>
      <c r="E11" s="15"/>
      <c r="F11" s="15"/>
      <c r="G11" s="13"/>
      <c r="H11" s="31"/>
    </row>
    <row r="12" spans="1:8" ht="14.25" customHeight="1">
      <c r="A12" s="14"/>
      <c r="B12" s="14" t="s">
        <v>9</v>
      </c>
      <c r="C12" s="11" t="s">
        <v>47</v>
      </c>
      <c r="D12" s="15"/>
      <c r="E12" s="13"/>
      <c r="F12" s="13"/>
      <c r="G12" s="13"/>
      <c r="H12" s="31"/>
    </row>
    <row r="13" spans="1:8" ht="14.25" customHeight="1">
      <c r="A13" s="16" t="s">
        <v>56</v>
      </c>
      <c r="B13" s="16" t="s">
        <v>34</v>
      </c>
      <c r="C13" s="11" t="s">
        <v>47</v>
      </c>
      <c r="D13" s="13"/>
      <c r="E13" s="13"/>
      <c r="F13" s="13"/>
      <c r="G13" s="13"/>
      <c r="H13" s="8"/>
    </row>
    <row r="14" spans="1:8" ht="14.25" customHeight="1">
      <c r="A14" s="16"/>
      <c r="B14" s="16" t="s">
        <v>32</v>
      </c>
      <c r="C14" s="11" t="s">
        <v>47</v>
      </c>
      <c r="D14" s="13"/>
      <c r="E14" s="13"/>
      <c r="F14" s="13"/>
      <c r="G14" s="13"/>
      <c r="H14" s="8"/>
    </row>
    <row r="15" spans="1:9" ht="14.25" customHeight="1">
      <c r="A15" s="16" t="s">
        <v>57</v>
      </c>
      <c r="B15" s="16" t="s">
        <v>10</v>
      </c>
      <c r="C15" s="11" t="s">
        <v>47</v>
      </c>
      <c r="D15" s="13"/>
      <c r="E15" s="13"/>
      <c r="F15" s="13"/>
      <c r="G15" s="13"/>
      <c r="H15" s="8"/>
      <c r="I15" s="35"/>
    </row>
    <row r="16" spans="1:9" ht="15.75" thickBot="1">
      <c r="A16" s="17" t="s">
        <v>1</v>
      </c>
      <c r="B16" s="18">
        <f aca="true" t="shared" si="0" ref="B16:G16">SUM(B6:B15)</f>
        <v>0</v>
      </c>
      <c r="C16" s="18">
        <f t="shared" si="0"/>
        <v>0</v>
      </c>
      <c r="D16" s="18">
        <f t="shared" si="0"/>
        <v>775000</v>
      </c>
      <c r="E16" s="18">
        <f t="shared" si="0"/>
        <v>0</v>
      </c>
      <c r="F16" s="18">
        <f t="shared" si="0"/>
        <v>480547</v>
      </c>
      <c r="G16" s="18">
        <f t="shared" si="0"/>
        <v>480547</v>
      </c>
      <c r="H16" s="8"/>
      <c r="I16" s="35"/>
    </row>
    <row r="17" spans="1:7" ht="15.75" thickTop="1">
      <c r="A17" s="22"/>
      <c r="B17" s="23"/>
      <c r="C17" s="27"/>
      <c r="D17" s="23"/>
      <c r="E17" s="23"/>
      <c r="F17" s="23"/>
      <c r="G17" s="23"/>
    </row>
    <row r="18" spans="1:7" ht="21.75">
      <c r="A18" s="25"/>
      <c r="B18" s="26"/>
      <c r="C18" s="26"/>
      <c r="D18" s="26"/>
      <c r="E18" s="26"/>
      <c r="F18" s="26"/>
      <c r="G18" s="29"/>
    </row>
    <row r="19" spans="1:7" ht="21.75">
      <c r="A19" s="25"/>
      <c r="B19" s="26"/>
      <c r="C19" s="26"/>
      <c r="D19" s="26"/>
      <c r="E19" s="26"/>
      <c r="F19" s="26"/>
      <c r="G19" s="29"/>
    </row>
    <row r="20" spans="1:7" ht="21.75">
      <c r="A20" s="25"/>
      <c r="B20" s="68"/>
      <c r="C20" s="68"/>
      <c r="D20" s="68"/>
      <c r="E20" s="68"/>
      <c r="F20" s="34"/>
      <c r="G20" s="34"/>
    </row>
    <row r="21" spans="1:7" ht="21.75">
      <c r="A21" s="25"/>
      <c r="B21" s="69"/>
      <c r="C21" s="69"/>
      <c r="D21" s="69"/>
      <c r="E21" s="69"/>
      <c r="F21" s="26"/>
      <c r="G21" s="26"/>
    </row>
    <row r="22" spans="1:7" ht="21.75">
      <c r="A22" s="25"/>
      <c r="B22" s="68"/>
      <c r="C22" s="68"/>
      <c r="D22" s="68"/>
      <c r="E22" s="68"/>
      <c r="F22" s="34"/>
      <c r="G22" s="34"/>
    </row>
    <row r="23" spans="1:7" ht="21.75">
      <c r="A23" s="25"/>
      <c r="B23" s="68"/>
      <c r="C23" s="68"/>
      <c r="D23" s="68"/>
      <c r="E23" s="68"/>
      <c r="F23" s="34"/>
      <c r="G23" s="34"/>
    </row>
  </sheetData>
  <sheetProtection/>
  <mergeCells count="13">
    <mergeCell ref="B21:E21"/>
    <mergeCell ref="B22:E22"/>
    <mergeCell ref="B23:E23"/>
    <mergeCell ref="A4:A5"/>
    <mergeCell ref="B4:B5"/>
    <mergeCell ref="C4:C5"/>
    <mergeCell ref="A1:H1"/>
    <mergeCell ref="A2:H2"/>
    <mergeCell ref="A3:H3"/>
    <mergeCell ref="D4:D5"/>
    <mergeCell ref="H4:H5"/>
    <mergeCell ref="B20:E20"/>
    <mergeCell ref="G4:G5"/>
  </mergeCells>
  <printOptions/>
  <pageMargins left="0.7" right="0.1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2"/>
  <sheetViews>
    <sheetView zoomScale="150" zoomScaleNormal="150" zoomScalePageLayoutView="0" workbookViewId="0" topLeftCell="A1">
      <selection activeCell="G9" sqref="G9"/>
    </sheetView>
  </sheetViews>
  <sheetFormatPr defaultColWidth="10.7109375" defaultRowHeight="12.75"/>
  <cols>
    <col min="1" max="1" width="8.57421875" style="1" customWidth="1"/>
    <col min="2" max="2" width="12.00390625" style="24" customWidth="1"/>
    <col min="3" max="3" width="9.00390625" style="24" customWidth="1"/>
    <col min="4" max="4" width="11.421875" style="24" customWidth="1"/>
    <col min="5" max="5" width="14.7109375" style="24" customWidth="1"/>
    <col min="6" max="6" width="18.8515625" style="24" customWidth="1"/>
    <col min="7" max="7" width="12.140625" style="24" customWidth="1"/>
    <col min="8" max="8" width="9.421875" style="24" customWidth="1"/>
    <col min="9" max="16384" width="10.7109375" style="1" customWidth="1"/>
  </cols>
  <sheetData>
    <row r="1" spans="1:8" ht="16.5" customHeight="1">
      <c r="A1" s="58" t="s">
        <v>0</v>
      </c>
      <c r="B1" s="58"/>
      <c r="C1" s="58"/>
      <c r="D1" s="58"/>
      <c r="E1" s="58"/>
      <c r="F1" s="58"/>
      <c r="G1" s="58"/>
      <c r="H1" s="58"/>
    </row>
    <row r="2" spans="1:8" ht="15.75" customHeight="1">
      <c r="A2" s="59" t="s">
        <v>76</v>
      </c>
      <c r="B2" s="59"/>
      <c r="C2" s="59"/>
      <c r="D2" s="59"/>
      <c r="E2" s="59"/>
      <c r="F2" s="59"/>
      <c r="G2" s="59"/>
      <c r="H2" s="59"/>
    </row>
    <row r="3" spans="1:8" ht="18.75">
      <c r="A3" s="60" t="s">
        <v>92</v>
      </c>
      <c r="B3" s="60"/>
      <c r="C3" s="60"/>
      <c r="D3" s="60"/>
      <c r="E3" s="60"/>
      <c r="F3" s="60"/>
      <c r="G3" s="60"/>
      <c r="H3" s="60"/>
    </row>
    <row r="4" spans="1:8" ht="15">
      <c r="A4" s="61" t="s">
        <v>44</v>
      </c>
      <c r="B4" s="63" t="s">
        <v>45</v>
      </c>
      <c r="C4" s="65" t="s">
        <v>46</v>
      </c>
      <c r="D4" s="63" t="s">
        <v>5</v>
      </c>
      <c r="E4" s="32" t="s">
        <v>68</v>
      </c>
      <c r="F4" s="32" t="s">
        <v>69</v>
      </c>
      <c r="G4" s="63" t="s">
        <v>1</v>
      </c>
      <c r="H4" s="67"/>
    </row>
    <row r="5" spans="1:8" ht="15">
      <c r="A5" s="62"/>
      <c r="B5" s="64"/>
      <c r="C5" s="66"/>
      <c r="D5" s="64"/>
      <c r="E5" s="33"/>
      <c r="F5" s="33"/>
      <c r="G5" s="64"/>
      <c r="H5" s="67"/>
    </row>
    <row r="6" spans="1:8" ht="14.25" customHeight="1">
      <c r="A6" s="16" t="s">
        <v>54</v>
      </c>
      <c r="B6" s="16" t="s">
        <v>41</v>
      </c>
      <c r="C6" s="11" t="s">
        <v>47</v>
      </c>
      <c r="D6" s="13"/>
      <c r="E6" s="13"/>
      <c r="F6" s="13"/>
      <c r="G6" s="13"/>
      <c r="H6" s="8"/>
    </row>
    <row r="7" spans="1:8" ht="14.25" customHeight="1">
      <c r="A7" s="16"/>
      <c r="B7" s="16" t="s">
        <v>42</v>
      </c>
      <c r="C7" s="11" t="s">
        <v>47</v>
      </c>
      <c r="D7" s="13"/>
      <c r="E7" s="13"/>
      <c r="F7" s="13"/>
      <c r="G7" s="13"/>
      <c r="H7" s="8"/>
    </row>
    <row r="8" spans="1:8" ht="14.25" customHeight="1">
      <c r="A8" s="14" t="s">
        <v>55</v>
      </c>
      <c r="B8" s="14" t="s">
        <v>2</v>
      </c>
      <c r="C8" s="11" t="s">
        <v>47</v>
      </c>
      <c r="D8" s="15"/>
      <c r="E8" s="15"/>
      <c r="F8" s="15"/>
      <c r="G8" s="13"/>
      <c r="H8" s="8"/>
    </row>
    <row r="9" spans="1:8" ht="14.25" customHeight="1">
      <c r="A9" s="16"/>
      <c r="B9" s="16" t="s">
        <v>7</v>
      </c>
      <c r="C9" s="11" t="s">
        <v>47</v>
      </c>
      <c r="D9" s="13">
        <f>500000+515000+10000</f>
        <v>1025000</v>
      </c>
      <c r="E9" s="13">
        <v>463764</v>
      </c>
      <c r="F9" s="13">
        <f>158344+240869</f>
        <v>399213</v>
      </c>
      <c r="G9" s="13">
        <f>E9+F9</f>
        <v>862977</v>
      </c>
      <c r="H9" s="8"/>
    </row>
    <row r="10" spans="1:8" ht="14.25" customHeight="1">
      <c r="A10" s="16"/>
      <c r="B10" s="16" t="s">
        <v>8</v>
      </c>
      <c r="C10" s="11" t="s">
        <v>47</v>
      </c>
      <c r="D10" s="13"/>
      <c r="E10" s="15"/>
      <c r="F10" s="15"/>
      <c r="G10" s="13"/>
      <c r="H10" s="31"/>
    </row>
    <row r="11" spans="1:8" ht="14.25" customHeight="1">
      <c r="A11" s="14"/>
      <c r="B11" s="14" t="s">
        <v>9</v>
      </c>
      <c r="C11" s="11" t="s">
        <v>47</v>
      </c>
      <c r="D11" s="15"/>
      <c r="E11" s="13"/>
      <c r="F11" s="13"/>
      <c r="G11" s="13"/>
      <c r="H11" s="31"/>
    </row>
    <row r="12" spans="1:8" ht="14.25" customHeight="1">
      <c r="A12" s="16" t="s">
        <v>56</v>
      </c>
      <c r="B12" s="16" t="s">
        <v>34</v>
      </c>
      <c r="C12" s="11" t="s">
        <v>47</v>
      </c>
      <c r="D12" s="13"/>
      <c r="E12" s="13"/>
      <c r="F12" s="13"/>
      <c r="G12" s="13"/>
      <c r="H12" s="8"/>
    </row>
    <row r="13" spans="1:8" ht="14.25" customHeight="1">
      <c r="A13" s="16"/>
      <c r="B13" s="16" t="s">
        <v>32</v>
      </c>
      <c r="C13" s="11" t="s">
        <v>47</v>
      </c>
      <c r="D13" s="13"/>
      <c r="E13" s="13"/>
      <c r="F13" s="13"/>
      <c r="G13" s="13"/>
      <c r="H13" s="8"/>
    </row>
    <row r="14" spans="1:9" ht="14.25" customHeight="1">
      <c r="A14" s="16" t="s">
        <v>57</v>
      </c>
      <c r="B14" s="16" t="s">
        <v>10</v>
      </c>
      <c r="C14" s="11" t="s">
        <v>47</v>
      </c>
      <c r="D14" s="13">
        <f>10000+50000</f>
        <v>60000</v>
      </c>
      <c r="E14" s="13"/>
      <c r="F14" s="13">
        <f>20000</f>
        <v>20000</v>
      </c>
      <c r="G14" s="13">
        <f>F14</f>
        <v>20000</v>
      </c>
      <c r="H14" s="8"/>
      <c r="I14" s="35"/>
    </row>
    <row r="15" spans="1:9" ht="15.75" thickBot="1">
      <c r="A15" s="17" t="s">
        <v>1</v>
      </c>
      <c r="B15" s="18">
        <f aca="true" t="shared" si="0" ref="B15:G15">SUM(B6:B14)</f>
        <v>0</v>
      </c>
      <c r="C15" s="18">
        <f t="shared" si="0"/>
        <v>0</v>
      </c>
      <c r="D15" s="18">
        <f t="shared" si="0"/>
        <v>1085000</v>
      </c>
      <c r="E15" s="18">
        <f t="shared" si="0"/>
        <v>463764</v>
      </c>
      <c r="F15" s="18">
        <f t="shared" si="0"/>
        <v>419213</v>
      </c>
      <c r="G15" s="18">
        <f t="shared" si="0"/>
        <v>882977</v>
      </c>
      <c r="H15" s="8"/>
      <c r="I15" s="35"/>
    </row>
    <row r="16" spans="1:7" ht="15.75" thickTop="1">
      <c r="A16" s="22"/>
      <c r="B16" s="23"/>
      <c r="C16" s="27"/>
      <c r="D16" s="23"/>
      <c r="E16" s="23"/>
      <c r="F16" s="23"/>
      <c r="G16" s="23"/>
    </row>
    <row r="17" spans="1:7" ht="21.75">
      <c r="A17" s="25"/>
      <c r="B17" s="26"/>
      <c r="C17" s="26"/>
      <c r="D17" s="26"/>
      <c r="E17" s="26"/>
      <c r="F17" s="26"/>
      <c r="G17" s="29"/>
    </row>
    <row r="18" spans="1:7" ht="21.75">
      <c r="A18" s="25"/>
      <c r="B18" s="26"/>
      <c r="C18" s="26"/>
      <c r="D18" s="26"/>
      <c r="E18" s="26"/>
      <c r="F18" s="26"/>
      <c r="G18" s="29"/>
    </row>
    <row r="19" spans="1:7" ht="21.75">
      <c r="A19" s="25"/>
      <c r="B19" s="68"/>
      <c r="C19" s="68"/>
      <c r="D19" s="68"/>
      <c r="E19" s="34"/>
      <c r="F19" s="34"/>
      <c r="G19" s="34"/>
    </row>
    <row r="20" spans="1:7" ht="21.75">
      <c r="A20" s="25"/>
      <c r="B20" s="69"/>
      <c r="C20" s="69"/>
      <c r="D20" s="69"/>
      <c r="E20" s="26"/>
      <c r="F20" s="26"/>
      <c r="G20" s="26"/>
    </row>
    <row r="21" spans="1:7" ht="21.75">
      <c r="A21" s="25"/>
      <c r="B21" s="68"/>
      <c r="C21" s="68"/>
      <c r="D21" s="68"/>
      <c r="E21" s="34"/>
      <c r="F21" s="34"/>
      <c r="G21" s="34"/>
    </row>
    <row r="22" spans="1:7" ht="21.75">
      <c r="A22" s="25"/>
      <c r="B22" s="68"/>
      <c r="C22" s="68"/>
      <c r="D22" s="68"/>
      <c r="E22" s="34"/>
      <c r="F22" s="34"/>
      <c r="G22" s="34"/>
    </row>
  </sheetData>
  <sheetProtection/>
  <mergeCells count="13">
    <mergeCell ref="B20:D20"/>
    <mergeCell ref="B21:D21"/>
    <mergeCell ref="B22:D22"/>
    <mergeCell ref="A4:A5"/>
    <mergeCell ref="B4:B5"/>
    <mergeCell ref="C4:C5"/>
    <mergeCell ref="A1:H1"/>
    <mergeCell ref="A2:H2"/>
    <mergeCell ref="A3:H3"/>
    <mergeCell ref="D4:D5"/>
    <mergeCell ref="H4:H5"/>
    <mergeCell ref="B19:D19"/>
    <mergeCell ref="G4:G5"/>
  </mergeCells>
  <printOptions/>
  <pageMargins left="0.7" right="0.18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DUSIT</cp:lastModifiedBy>
  <cp:lastPrinted>2016-10-21T06:16:16Z</cp:lastPrinted>
  <dcterms:created xsi:type="dcterms:W3CDTF">2009-11-05T04:48:26Z</dcterms:created>
  <dcterms:modified xsi:type="dcterms:W3CDTF">2016-10-22T04:23:42Z</dcterms:modified>
  <cp:category/>
  <cp:version/>
  <cp:contentType/>
  <cp:contentStatus/>
</cp:coreProperties>
</file>